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6380" windowHeight="7710" activeTab="0"/>
  </bookViews>
  <sheets>
    <sheet name="заявление" sheetId="1" r:id="rId1"/>
    <sheet name="котировка" sheetId="2" state="hidden" r:id="rId2"/>
    <sheet name="расчет" sheetId="3" state="hidden" r:id="rId3"/>
    <sheet name="СРО" sheetId="4" state="hidden" r:id="rId4"/>
  </sheets>
  <definedNames>
    <definedName name="_xlfn.IFERROR" hidden="1">#NAME?</definedName>
    <definedName name="_xlnm._FilterDatabase" localSheetId="3" hidden="1">'СРО'!$A$1:$H$56</definedName>
    <definedName name="АВ">'расчет'!$E$9:$E$10</definedName>
    <definedName name="_xlnm.Print_Area" localSheetId="0">'заявление'!$B$2:$BQ$148</definedName>
    <definedName name="_xlnm.Print_Area" localSheetId="1">'котировка'!$B$2:$AR$58</definedName>
    <definedName name="_xlnm.Print_Area" localSheetId="2">'расчет'!$A$1:$G$28</definedName>
    <definedName name="_xlnm.Print_Area" localSheetId="3">'СРО'!$A$1:$H$56</definedName>
    <definedName name="СРО">'СРО'!$C$2:$C$40</definedName>
    <definedName name="Страховая_сумма">#REF!</definedName>
    <definedName name="сумма">#REF!</definedName>
    <definedName name="сумма1">#REF!</definedName>
  </definedNames>
  <calcPr fullCalcOnLoad="1"/>
</workbook>
</file>

<file path=xl/sharedStrings.xml><?xml version="1.0" encoding="utf-8"?>
<sst xmlns="http://schemas.openxmlformats.org/spreadsheetml/2006/main" count="474" uniqueCount="326">
  <si>
    <t/>
  </si>
  <si>
    <t>НЕОБХОДИМОЕ ОТМЕТИТЬ</t>
  </si>
  <si>
    <t>Х</t>
  </si>
  <si>
    <t>от</t>
  </si>
  <si>
    <t>ЗАЯВИТЕЛЬ/СТРАХОВАТЕЛЬ:</t>
  </si>
  <si>
    <t>ФИО</t>
  </si>
  <si>
    <t>Адрес местонахождения</t>
  </si>
  <si>
    <r>
      <t>Паспорт</t>
    </r>
    <r>
      <rPr>
        <b/>
        <sz val="8"/>
        <color indexed="10"/>
        <rFont val="Times New Roman"/>
        <family val="1"/>
      </rPr>
      <t>(серия, номер, место и дата выдачи)</t>
    </r>
  </si>
  <si>
    <t>Телефон/факс</t>
  </si>
  <si>
    <t>Эл.адрес</t>
  </si>
  <si>
    <t>Сведения о деятельности Заявителя (Страхователя):</t>
  </si>
  <si>
    <t>Опыт работы в качестве арбитражного управляющего</t>
  </si>
  <si>
    <t>(кол-во полных лет)</t>
  </si>
  <si>
    <t>(дополнительные пояснения):</t>
  </si>
  <si>
    <t>Указать членство в саморегулируемой организации арбитражных управляющих</t>
  </si>
  <si>
    <t>Административного управляющего</t>
  </si>
  <si>
    <t>Временного управляющего</t>
  </si>
  <si>
    <t>Внешнего управляющего</t>
  </si>
  <si>
    <t>Конкурсного управляющего</t>
  </si>
  <si>
    <t>Количество незавершенных процедур на момент подачи заявления</t>
  </si>
  <si>
    <t>Административный управляющий</t>
  </si>
  <si>
    <t>Временный управляющий</t>
  </si>
  <si>
    <t>Внешний управляющий</t>
  </si>
  <si>
    <t>Конкурсный управляющий</t>
  </si>
  <si>
    <t>нет</t>
  </si>
  <si>
    <t>да</t>
  </si>
  <si>
    <t>Известно ли Вам о каких-либо обстоятельствах, которые могут привести к предъявлению претензии (Если «ДА», просьба описать подробно)</t>
  </si>
  <si>
    <t>Наличие действующих договоров по страхованию ответственности арбитражных управляющих</t>
  </si>
  <si>
    <t>Страховщик</t>
  </si>
  <si>
    <t>Период действия договора</t>
  </si>
  <si>
    <t>Страховая сумма</t>
  </si>
  <si>
    <t>Сведения о ранее заключенных договорах страхования:</t>
  </si>
  <si>
    <t>Вид  договора</t>
  </si>
  <si>
    <t>Размер страховой выплаты</t>
  </si>
  <si>
    <t>Сведения о деятельности Должника:</t>
  </si>
  <si>
    <t>Полное наименование должника</t>
  </si>
  <si>
    <t>ИНН</t>
  </si>
  <si>
    <t>Банковские  реквизиты</t>
  </si>
  <si>
    <t>Отрасль, к которой относится предприятие-должник</t>
  </si>
  <si>
    <t>Осуществляемая процедура</t>
  </si>
  <si>
    <t>внешнего управления</t>
  </si>
  <si>
    <t>конкурсного производства</t>
  </si>
  <si>
    <t>СУДЕБНЫЙ АКТ АРБИТРАЖНОГО СУДА:</t>
  </si>
  <si>
    <t>Наименование арбитражного суда</t>
  </si>
  <si>
    <t>Дата</t>
  </si>
  <si>
    <t>№ дела</t>
  </si>
  <si>
    <t>ДАННЫЕ О ФИНАНСОВОМ СОСТОЯНИИ ДОЛЖНИКА
 на последнюю отчетную дату, предшествующую дате введения соответствующей процедуры</t>
  </si>
  <si>
    <t>Балансовая стоимость активов должника</t>
  </si>
  <si>
    <t>сумма</t>
  </si>
  <si>
    <t>дата бухгалтерского баланса</t>
  </si>
  <si>
    <t>Размер кредиторской задолженности</t>
  </si>
  <si>
    <t>Количество кредиторов</t>
  </si>
  <si>
    <t>Доля задолженности перед тремя крупнейшими кредиторами в общем объеме кредиторской задолженности (%, по каждому кредитору)</t>
  </si>
  <si>
    <t>наименование кредитора</t>
  </si>
  <si>
    <t>%</t>
  </si>
  <si>
    <t>Доля Российской Федерации, субъектов Российской Федерации, муниципальных образований в общем объеме кредиторской задолженности (%, по каждому кредитору)</t>
  </si>
  <si>
    <t>Размер дебиторской задолженности на последнюю отчетную дату</t>
  </si>
  <si>
    <t>Количество дебиторов</t>
  </si>
  <si>
    <t>Иные сведения, имеющие существенное значение для определения страхового риска</t>
  </si>
  <si>
    <t>СУДЕБНОЕ РЕШЕНИЕ О ПРОДЛЕНИИ СРОКА ПРОИЗВОДСТВА</t>
  </si>
  <si>
    <t>Номер и дата судебного решения</t>
  </si>
  <si>
    <t>Проверка значения страховой суммы!</t>
  </si>
  <si>
    <t>Требуемые условия страхования:</t>
  </si>
  <si>
    <t>6. Требуемые условия страхования:</t>
  </si>
  <si>
    <t>введите цифрами балансовую  стоимость активов должника на последнюю отчетную дату (свыше 100 млн. рублей)</t>
  </si>
  <si>
    <t>Страховая сумма</t>
  </si>
  <si>
    <t>страховая сумма равна</t>
  </si>
  <si>
    <t>с</t>
  </si>
  <si>
    <t>по</t>
  </si>
  <si>
    <t>Порядок уплаты страховой премии</t>
  </si>
  <si>
    <t>Единовременно</t>
  </si>
  <si>
    <t>двумя страховыми взносами</t>
  </si>
  <si>
    <t>Иные сведения, которые Заявитель/Страхователь желает сообщить:</t>
  </si>
  <si>
    <t>К заявлению прилагаются:</t>
  </si>
  <si>
    <t>документы, подтверждающие сумму активов должника на последнюю отчетную дату</t>
  </si>
  <si>
    <t>копия паспорта</t>
  </si>
  <si>
    <t>Иные (копии судебных решений, постановлений и т.д.)</t>
  </si>
  <si>
    <t>Внимание: Страховщик вправе запрашивать дополнительную информацию о деятельности в качестве арбитражного управляющего. Страхователь обязуется предоставлять такую информацию.</t>
  </si>
  <si>
    <t>Я (Страхователь) в соответствии с Федеральным законом от 27.07.2006 N152-ФЗ «О персональных данных» (далее - «Федеральный закон»), передаю мои персональные данные и выражаю  ООО «СТРАХОВАЯ КОМПАНИЯ «АРСЕНАЛЪ», расположенному по адресу: 111020, г.Москва, 2-я ул. Синичкина, д.9а, строен.10 (далее - «Страховщик») свое безусловное согласие на автоматизированную, в т.ч. в информационно-телекоммуникационных сетях, а также без использования средств автоматизации обработку (включая, но не ограничиваясь: сбор, систематизацию, накопление, хранение, уточнение (обновление, изменение), использование, распространение (в т.ч. путем передачи третьим лицам с правом обработки ими моих персональных данных), обезличивание, блокирование и уничтожение, трансграничную передачу персональных данных не дальше, чем этого требуют цели обработки) моих персональных данных (включая получение от меня и/или от любых третьих лиц, с учетом норм действующего законодательства РФ), на принятие  решений,  порождающих юридические последствия для меня или затрагивающих мои права и законные интересы, на основании исключительно автоматизированной обработки моих персональных данных.
Согласие распространяется на мои персональные данные, включая: фамилию, имя, отчество, год, дату и место рождения,  гражданство, серию и номер  документа удостоверяющего личность, кем и когда выдан документ удостоверяющий личность, адрес регистрации по месту жительства и/или пребывания, почтовый адрес, контактный телефон, контактный адрес электронной почты, семейном положении.
Целями обработки моих персональных данных являются:  заключение и сопровождение Страховщиком договоров страхования, сострахования и перестрахования, их дальнейшее исполнение (в том числе урегулирование убытков, принятие решений о страховой выплате/отказе в выплате  или совершение иных действий, порождающих юридические последствия в отношении меня или других лиц, предоставления мне информации о действиях Страховщика), оценка страховых рисков,  установление связи со мной, улучшение качества услуг, оказываемых Страховщиком, продвижение услуг Страховщика на рынке, путем осуществления прямых контактов со мной (с помощью технических средств связи и почтовой рассылки), а также обработка статистической информации. 
Указанные мною в заключенном со Страховщиком Договоре страхования (включая неотъемлемые его части – заявление на страхование, приложения и др.) данные, которые могут быть отнесены в соответствии с законодательством РФ к персональным данным застрахованного лица/выгодоприобретателя, предоставлены мною в соответствии с пунктом 8 статьи 9 Федерального закона.
Настоящее согласие действует в течение 5 (пяти) лет с момента прекращения договора  страхования/сострахования/перестрахования  или письменного отзыва мною настоящего согласия, подписанного мною собственноручно и направленного заказным  письмом  с уведомлением о вручении в адрес Страховщика, если отзыв согласия не нарушает норм действующего законодательства РФ.
Сведения, содержащиеся в настоящем заявлении, являются существенными для заключения договора страхования. В соответствии со ст. 944 Гражданского кодекса РФ и положениями правил страхования предоставление заведомо ложных сведений при заключении договора страхования может послужить основанием для признания договора недействительным. С Правилами страхования ознакомлен, один экземпляр получил и согласен их выполнять.</t>
  </si>
  <si>
    <t>Для страхователей ИП (Индивидуальных предпринимателей):
Настоящим, в соответствии с Федеральным законом от 27.07.2006 №152-ФЗ «О персональных данных» (далее - Закон),  подтверждаю свое согласие на обработку (включая все действия, перечисленные в ст.3 Закона) своих персональных данных и персональных данных Страхователя/ей, Выгодоприобретателей, лиц, ответственность которых застрахована, указанных в заявлении на страхование/договоре (полисе) страхования и иных документах, представленных при заключении договора (полиса) страхования, в целях надлежащего исполнения договора страхования, организации оказания услуг, включения персональных данных в информационную систему персональных данных (клиентскую базу данных ООО «СТРАХОВАЯ КОМПАНИЯ «АРСЕНАЛЪ») для информирования о новинках страховых продуктов, участия в маркетинговых, рекламных акциях и исследованиях, а также для осуществления информационного сопровождения исполнения договора страхования, в том числе посредством направления уведомлений с применением смс-сообщений, посредством электронной почты и иными доступными способами. Передача персональных данных Страхователей, Выгодоприобретателей, лиц, ответственность которых застрахована  происходит с их письменного согласия. Настоящее согласие действительно в течение срока действия договора (полиса) страхования и в течение 5 (пяти) лет после окончания действия договора (полиса) страхования. Настоящее согласие на обработку персональных данных может быть отозвано посредством направления письменного уведомления в адрес Страховщика.</t>
  </si>
  <si>
    <t>Страхователь</t>
  </si>
  <si>
    <t>Дата подачи заявления</t>
  </si>
  <si>
    <t>ЗАПОЛНЯЕТ ПРЕДСТАВИТЕЛЬ СТРАХОВЩИКА</t>
  </si>
  <si>
    <t>Представитель Страховщика:</t>
  </si>
  <si>
    <t>Агентский договор от</t>
  </si>
  <si>
    <t>№</t>
  </si>
  <si>
    <t>Доверенность от</t>
  </si>
  <si>
    <t>Запрос-котировка</t>
  </si>
  <si>
    <t>первичный</t>
  </si>
  <si>
    <t>дата договора</t>
  </si>
  <si>
    <t>Порядок уплаты страховой премии,  единовременно</t>
  </si>
  <si>
    <t>Порядок уплаты страховой премии двумя страховыми взносами</t>
  </si>
  <si>
    <t>Первый взнос в размере</t>
  </si>
  <si>
    <t>Второй взнос в размере</t>
  </si>
  <si>
    <t>РАСЧЕТ (вводить цифры)</t>
  </si>
  <si>
    <t>Страховая  сумма, руб</t>
  </si>
  <si>
    <t>ИТОГ страховой тариф  по ДОГОВОРУ, %</t>
  </si>
  <si>
    <t>сайты для проверки</t>
  </si>
  <si>
    <t>http://kad.arbitr.ru/</t>
  </si>
  <si>
    <t>http://bankrot.fedresurs.ru/ArbitrManagersList.aspx</t>
  </si>
  <si>
    <t>ПРИМЕЧАНИЯ</t>
  </si>
  <si>
    <t>ЗАПОЛНЯЕТСЯ АНДЕРРАЙТЕРОМ</t>
  </si>
  <si>
    <t>ФИО андеррайтера</t>
  </si>
  <si>
    <t>№ в журнале учета запросов</t>
  </si>
  <si>
    <t>дата и время ответа</t>
  </si>
  <si>
    <t>Статус решения</t>
  </si>
  <si>
    <t>0 -  не согласовано (отказ)</t>
  </si>
  <si>
    <t>6- на согласовании в Re</t>
  </si>
  <si>
    <t>1- согласовано</t>
  </si>
  <si>
    <t>2- согласовано на условиях Андеррайтера;</t>
  </si>
  <si>
    <t>Особые условия</t>
  </si>
  <si>
    <t>Примечания</t>
  </si>
  <si>
    <t>Страховая премия (расчетная), руб.</t>
  </si>
  <si>
    <t>Запрашиваемая страховая премия, руб.</t>
  </si>
  <si>
    <t>12-на доработку</t>
  </si>
  <si>
    <t>Дата и место рождения</t>
  </si>
  <si>
    <t>ИНН Арбитражного управляющего</t>
  </si>
  <si>
    <t>Адрес регистрации</t>
  </si>
  <si>
    <t>Почтовый адрес (для корреспонденции)</t>
  </si>
  <si>
    <t>Финансового управляющего</t>
  </si>
  <si>
    <t>Количество  предупреждений за последние 36 месяцев</t>
  </si>
  <si>
    <t>Количество заявленных требований о возмещении вреда за последние 36 месяцев</t>
  </si>
  <si>
    <t>Продление срока (на сколько месяцев  и до какой даты):</t>
  </si>
  <si>
    <t>Стаж/опыт работы в качестве АУ</t>
  </si>
  <si>
    <t>Количество штрафов за последние 36 месяцев</t>
  </si>
  <si>
    <t>Количество заявлений о привлечении к административной ответственности за последние 12 месяцев</t>
  </si>
  <si>
    <t>Количество требования о возмещении вреда (претензии, иски) за последние 36 месяцев</t>
  </si>
  <si>
    <t>Расчет СП</t>
  </si>
  <si>
    <t>К стаж</t>
  </si>
  <si>
    <t>Кол-во штрафов за последние 36 месяцев</t>
  </si>
  <si>
    <t>Кол-во требования о возмещении вреда (претензии, иски) за последние 36 месяцев</t>
  </si>
  <si>
    <t>Брутто</t>
  </si>
  <si>
    <t>Таблица коэффициентов</t>
  </si>
  <si>
    <t>К по договору</t>
  </si>
  <si>
    <t>один платеж</t>
  </si>
  <si>
    <t>два платежа</t>
  </si>
  <si>
    <t>Количество предупреждений за последние 36 месяцев</t>
  </si>
  <si>
    <t>Количество заявлений о привлечении к адм ответственности за последние 12 месяцев</t>
  </si>
  <si>
    <t>Количество (оплаченных) исков о возмещении вреда за последние 36 месяцев</t>
  </si>
  <si>
    <t xml:space="preserve">Количество отстранений/дисквалификаций за время работы АУ </t>
  </si>
  <si>
    <t>Количество жалоб на действия АУ</t>
  </si>
  <si>
    <t>Количество отстранение/дисквалификаций за время работы АУ</t>
  </si>
  <si>
    <t>Комбинированный коэффициент сложности дела о банкротстве
ПРИСВАИВАЕТСЯ ТОЛЬКО АНДЕРРАЙТЕРОМ</t>
  </si>
  <si>
    <r>
      <t xml:space="preserve">Применялись ли к Вам за последние 36 месяцев  </t>
    </r>
    <r>
      <rPr>
        <b/>
        <sz val="9"/>
        <rFont val="Times New Roman"/>
        <family val="1"/>
      </rPr>
      <t>меры ответственности</t>
    </r>
    <r>
      <rPr>
        <sz val="9"/>
        <rFont val="Times New Roman"/>
        <family val="1"/>
      </rPr>
      <t>, предусмотренные Уголовным кодексом РФ, Кодексом об административных правонарушениях РФ, в связи с исполнением Вами обязанностей в деле о банкротстве? (Если «ДА», просьба описать подробно: дата, номер дела, причины)</t>
    </r>
  </si>
  <si>
    <r>
      <t xml:space="preserve">Имели ли место ранее вступившие в силу определения арбитражного суда, которыми были </t>
    </r>
    <r>
      <rPr>
        <b/>
        <sz val="9"/>
        <rFont val="Times New Roman"/>
        <family val="1"/>
      </rPr>
      <t>удовлетворены исковые заявления</t>
    </r>
    <r>
      <rPr>
        <sz val="9"/>
        <rFont val="Times New Roman"/>
        <family val="1"/>
      </rPr>
      <t xml:space="preserve"> на Ваши действия (бездействия) в качестве арбитражного управляющего за последние 36 месяцев? (Если «ДА», просьба описать подробно)</t>
    </r>
  </si>
  <si>
    <r>
      <t xml:space="preserve">Количество </t>
    </r>
    <r>
      <rPr>
        <u val="single"/>
        <sz val="10"/>
        <color indexed="10"/>
        <rFont val="Times New Roman"/>
        <family val="1"/>
      </rPr>
      <t>штрафов</t>
    </r>
    <r>
      <rPr>
        <sz val="10"/>
        <color indexed="10"/>
        <rFont val="Times New Roman"/>
        <family val="1"/>
      </rPr>
      <t xml:space="preserve"> за последние 36 месяцев</t>
    </r>
  </si>
  <si>
    <r>
      <t xml:space="preserve">Количество </t>
    </r>
    <r>
      <rPr>
        <u val="single"/>
        <sz val="10"/>
        <color indexed="10"/>
        <rFont val="Times New Roman"/>
        <family val="1"/>
      </rPr>
      <t>заявлений</t>
    </r>
    <r>
      <rPr>
        <sz val="10"/>
        <color indexed="10"/>
        <rFont val="Times New Roman"/>
        <family val="1"/>
      </rPr>
      <t xml:space="preserve"> о привлечении к административной ответственности за последние 12 месяцев</t>
    </r>
  </si>
  <si>
    <r>
      <t xml:space="preserve">Количество </t>
    </r>
    <r>
      <rPr>
        <u val="single"/>
        <sz val="10"/>
        <color indexed="10"/>
        <rFont val="Times New Roman"/>
        <family val="1"/>
      </rPr>
      <t>требований</t>
    </r>
    <r>
      <rPr>
        <sz val="10"/>
        <color indexed="10"/>
        <rFont val="Times New Roman"/>
        <family val="1"/>
      </rPr>
      <t xml:space="preserve"> о возмещении вреда (претензии, иски) за последние 36 месяцев</t>
    </r>
  </si>
  <si>
    <t>К андеррайтерский (Сложность дела)</t>
  </si>
  <si>
    <t>К андеррайтерский (АВ)</t>
  </si>
  <si>
    <t>АВ для снижения</t>
  </si>
  <si>
    <t>Коэффициент профессионального уровня АУ
ПРИСВАИВАЕТСЯ ТОЛЬКО АНДЕРРАЙТЕРОМ</t>
  </si>
  <si>
    <t>Применяем</t>
  </si>
  <si>
    <t>Нет</t>
  </si>
  <si>
    <t>ID</t>
  </si>
  <si>
    <t>Наименование</t>
  </si>
  <si>
    <t>Инд. андеррайтинг</t>
  </si>
  <si>
    <t>Актуальный</t>
  </si>
  <si>
    <t>Коэф-т СРО</t>
  </si>
  <si>
    <t>Союз «МЦАУ»</t>
  </si>
  <si>
    <t>ААУ "ГАРАНТИЯ" - Ассоциация арбитражных управляющих "ГАРАНТИЯ"</t>
  </si>
  <si>
    <t>Союз "ЭКСПЕРТ" - Крымский союз профессиональных арбитражных управляющих "ЭКСПЕРТ"</t>
  </si>
  <si>
    <t>Ассоциация «Саморегулируемая организация арбитражных управляющих «Доверие»</t>
  </si>
  <si>
    <t>Некоммерческого партнерствапо содействию деятельности арбитражных управляющих  «Инициатива»</t>
  </si>
  <si>
    <t>Союз «Кузбасская СОАУ» - Союз «Кузбасская саморегулируемая организация арбитражных управляющих»</t>
  </si>
  <si>
    <t>ААУ «СЦЭАУ» Ассоциация арбитражных управляющих "СИБИРСКИЙ ЦЕНТР ЭКСПЕРТОВ АНТИКРИЗИСНОГО УПРАВЛЕНИЯ"</t>
  </si>
  <si>
    <t>НП «ТОСО»</t>
  </si>
  <si>
    <t>СОЮЗ «СРО АУ «СТРАТЕГИЯ» - Союз «Саморегулируемая организация арбитражных управляющих «СТРАТЕГИЯ»</t>
  </si>
  <si>
    <t>Некоммерческое партнерство «Объединение арбитражных управляющих «Возрождение»</t>
  </si>
  <si>
    <t>СРО АУ «Лига»</t>
  </si>
  <si>
    <t>СРО АУ «Альянс»</t>
  </si>
  <si>
    <t>Союз «СРО АУ СЗ»</t>
  </si>
  <si>
    <t>Союз арбитражных управляющих "Саморегулируемая организация "Северная Столица" (Союз АУ "СРО СС")</t>
  </si>
  <si>
    <t>«МСРО АУ» - Ассоциация «Межрегиональная саморегулируемая организация арбитражных управляющих»</t>
  </si>
  <si>
    <t>СРО «СМиАУ» - СРО «Союз менеджеров и арбитражных управляющих»</t>
  </si>
  <si>
    <t>Ассоциация арбитражных управляющих «Солидарность»</t>
  </si>
  <si>
    <t>Ассоциация "Первая СРО АУ"</t>
  </si>
  <si>
    <t>Ассоциация "СРО АУ "Стабильность"</t>
  </si>
  <si>
    <t>Союз арбитражных управляющих "КОНТИНЕНТ" (СРО)</t>
  </si>
  <si>
    <t>НП МСОАУ «СОДЕЙСТВИЕ»</t>
  </si>
  <si>
    <t>САМРО ААУ</t>
  </si>
  <si>
    <t>НП «ВАУ «Достояние» - Некоммерческое партнерство «Ведущих Арбитражных Управляющих «Достояние»</t>
  </si>
  <si>
    <t>Союз «УрСО АУ» - Союз «Уральская саморегулируемаяорганизация арбитражных управляющих»</t>
  </si>
  <si>
    <t>Ассоциация "ДМСО" - Ассоциация "Дальневосточная межрегиональная саморегулируемая организация профессиональных арбитражных управляющих"</t>
  </si>
  <si>
    <t>Ассоциация "УрСО АУ" - Ассоциация Урало-Сибирское объединение арбитражных управляющих"</t>
  </si>
  <si>
    <t>Саморегулируемая организация СОЮЗ "АРБИТРАЖНЫХ УПРАВЛЯЮЩИХ "ПРАВОСОЗНАНИЕ"</t>
  </si>
  <si>
    <t>СРО «ААУ «Паритет»</t>
  </si>
  <si>
    <t>Ассоциация СРО ОАУ «Лидер»</t>
  </si>
  <si>
    <t>НП СОПАУ "Альянс Управляющих"</t>
  </si>
  <si>
    <t>Ассоциация «РСОПАУ» - Ассоциация «Региональная саморегулируемая организация профессиональных арбитражных управляющих»</t>
  </si>
  <si>
    <t>Ассоциация «СРО АУ «Южный Урал»</t>
  </si>
  <si>
    <t>САУ "СРО "ДЕЛО" - Союз арбитражных управляющих "Саморегулируемая организация "ДЕЛО"</t>
  </si>
  <si>
    <t>Ассоциация "Национальная организация арбитражных управляющих"</t>
  </si>
  <si>
    <t>СРО ААУ "Евросиб" Ассоциация Евросибирская саморегулируемая организация арбитражных управляющих</t>
  </si>
  <si>
    <t>Ассоциация «КМ СРО АУ «Единство»</t>
  </si>
  <si>
    <t>САУ «Авангард» - Союз арбитражных управляющих «Авангард»</t>
  </si>
  <si>
    <t>НП СРО АУ "РАЗВИТИЕ"</t>
  </si>
  <si>
    <t>СРО АУ «ЦААУ»</t>
  </si>
  <si>
    <t>НП "ЦФОП АПК"</t>
  </si>
  <si>
    <t>Наименование Краткое</t>
  </si>
  <si>
    <t>ААУ "ГАРАНТИЯ"</t>
  </si>
  <si>
    <t>Союз "ЭКСПЕРТ"</t>
  </si>
  <si>
    <t xml:space="preserve">Ассоциация «МСРО АУ» </t>
  </si>
  <si>
    <t>Первая СРО АУ</t>
  </si>
  <si>
    <t>ДМСО</t>
  </si>
  <si>
    <t>Стабильность</t>
  </si>
  <si>
    <t>Ассоциация "УрСО АУ"</t>
  </si>
  <si>
    <t>Единство</t>
  </si>
  <si>
    <t>РСОПАУ</t>
  </si>
  <si>
    <t>Южный Урал</t>
  </si>
  <si>
    <t>Солидарность</t>
  </si>
  <si>
    <t>Лидер</t>
  </si>
  <si>
    <t>Возрождение</t>
  </si>
  <si>
    <t>Меркурий</t>
  </si>
  <si>
    <t>ЦФОП АПК</t>
  </si>
  <si>
    <t>Достояние</t>
  </si>
  <si>
    <t>Содружество</t>
  </si>
  <si>
    <t>СГАУ</t>
  </si>
  <si>
    <t>Гильдия АУ</t>
  </si>
  <si>
    <t>СИНЕРГИЯ</t>
  </si>
  <si>
    <t>СОДЕЙСТВИЕ</t>
  </si>
  <si>
    <t>МСОПАУ (Московская)</t>
  </si>
  <si>
    <t>Альянс Управляющих</t>
  </si>
  <si>
    <t>РАЗВИТИЕ</t>
  </si>
  <si>
    <t>ПАУ ЦФО</t>
  </si>
  <si>
    <t>ПРАВОСОЗНАНИЕ</t>
  </si>
  <si>
    <t>САМРО</t>
  </si>
  <si>
    <t>ДЕЛО</t>
  </si>
  <si>
    <t>Авангард</t>
  </si>
  <si>
    <t>СЗ</t>
  </si>
  <si>
    <t>Союз «УрСО АУ»</t>
  </si>
  <si>
    <t>КОНТИНЕНТ</t>
  </si>
  <si>
    <t>Северная Столица</t>
  </si>
  <si>
    <t>Паритет</t>
  </si>
  <si>
    <t>СМиАУ</t>
  </si>
  <si>
    <t>Евросиб</t>
  </si>
  <si>
    <t>МСО ПАУ (Межрегиональная)</t>
  </si>
  <si>
    <t>Альянс</t>
  </si>
  <si>
    <t>ЦААУ</t>
  </si>
  <si>
    <t>СРО</t>
  </si>
  <si>
    <t>Коэффициент СРО</t>
  </si>
  <si>
    <t>К СРО</t>
  </si>
  <si>
    <t>СРО ААУ «Синергия» - Саморегулируемая организация ассоциация арбитражных управляющих «Синергия»</t>
  </si>
  <si>
    <t>ПАУ ЦФО - Ассоциация «Саморегулируемая организация арбитражных управляющих Центрального федерального округа»</t>
  </si>
  <si>
    <t>Ассоциация «Меркурий» - Ассоциация «Саморегулируемая организация арбитражных управляющих «Меркурий»</t>
  </si>
  <si>
    <t>МСО ПАУ - Ассоциация «Межрегиональная саморегулируемая организация профессиональных арбитражных управляющих»</t>
  </si>
  <si>
    <t xml:space="preserve">Ассоциация МСОПАУ - Ассоциация «Московская саморегулируемая организация профессиональных арбитражных управляющих» </t>
  </si>
  <si>
    <t>СТРАТЕГИЯ</t>
  </si>
  <si>
    <t>Ассоциация «МСК СРО ПАУ «Содружество»</t>
  </si>
  <si>
    <t>СЦЭАУ</t>
  </si>
  <si>
    <t>4- предварительная котировка</t>
  </si>
  <si>
    <t>Ассоциация СРО «Эгида»</t>
  </si>
  <si>
    <t>Эгида</t>
  </si>
  <si>
    <t>Ассоциация СРО «МЦПУ» - Ассоциация саморегулируемая организация арбитражных управляющих «Межрегиональный центр экспертов и профессиональных управляющих»</t>
  </si>
  <si>
    <t>МЦПУ</t>
  </si>
  <si>
    <t>Период ответственности Страховщика</t>
  </si>
  <si>
    <t>в срок по (дата)</t>
  </si>
  <si>
    <t>в срок  по</t>
  </si>
  <si>
    <t>Должник</t>
  </si>
  <si>
    <t>% КВ, ДОП</t>
  </si>
  <si>
    <t>ААУ «Содружество» (СПБ)</t>
  </si>
  <si>
    <t>ААУ «Содружество» - Ассоциация Арбитражных Управляющих «Содружество» (СПБ)</t>
  </si>
  <si>
    <t>Союз «СРО «Гильдия арбитражных управляющих»</t>
  </si>
  <si>
    <t>МЦАУ</t>
  </si>
  <si>
    <t>НацАрбитр</t>
  </si>
  <si>
    <t>Орион</t>
  </si>
  <si>
    <t>НП АУ «ОРИОН» - Некоммерческое партнерство Арбитражных управляющих «ОРИОН»</t>
  </si>
  <si>
    <t>Количество удовлетворенных исков о возмещении вреда за последние 36 месяцев</t>
  </si>
  <si>
    <r>
      <t xml:space="preserve">Были ли предъявлены Вам за последние 36 месяцев (три года) </t>
    </r>
    <r>
      <rPr>
        <b/>
        <sz val="9"/>
        <rFont val="Times New Roman"/>
        <family val="1"/>
      </rPr>
      <t>жалобы на неправомерные действия/бездействия</t>
    </r>
    <r>
      <rPr>
        <sz val="9"/>
        <rFont val="Times New Roman"/>
        <family val="1"/>
      </rPr>
      <t xml:space="preserve"> в качестве арбитражного управляющего?  (Если «ДА», просьба описать подробно: дата, номер дела, причины)</t>
    </r>
  </si>
  <si>
    <t>Количество жалоб на неправомерные действия/бездействия за последние 36 месяцев</t>
  </si>
  <si>
    <t>ДопС о продлении срока действия</t>
  </si>
  <si>
    <t>Договор №</t>
  </si>
  <si>
    <t>Тип - договор/ДопС</t>
  </si>
  <si>
    <t>дата ДопС</t>
  </si>
  <si>
    <t>Данные для оформления договора страхования/дополнительного соглашения</t>
  </si>
  <si>
    <t>Приложение к Договору страхования №</t>
  </si>
  <si>
    <t>для заключения дополнительного договора страхования</t>
  </si>
  <si>
    <t>для заключения дополнительного соглашения к дополнительному договору страхования</t>
  </si>
  <si>
    <t xml:space="preserve">Сведения о санкциях, жалобах, претензиях и исках </t>
  </si>
  <si>
    <t>Количество заявлений о привлечении к админ. ответственности за последние 36 месяцев</t>
  </si>
  <si>
    <t>на страхование ответственности арбитражного управляющего  (для заключения дополнительного договора страхования/доп.соглашения)</t>
  </si>
  <si>
    <r>
      <t xml:space="preserve">ЗАЯВЛЕНИЕ
</t>
    </r>
    <r>
      <rPr>
        <b/>
        <sz val="10"/>
        <color indexed="10"/>
        <rFont val="Times New Roman"/>
        <family val="1"/>
      </rPr>
      <t xml:space="preserve">на страхование ответственности арбитражного управляющего </t>
    </r>
  </si>
  <si>
    <t>Доп. Соглашение №</t>
  </si>
  <si>
    <t>Указывается полный период ответственности по договору с учетом доп соглашения</t>
  </si>
  <si>
    <t>Продление срока страхования в связи с продлением процедуры</t>
  </si>
  <si>
    <t>Продление срока страхования</t>
  </si>
  <si>
    <t>Страховая  премия по договору страхования с учетом предыдущих ДопС, руб</t>
  </si>
  <si>
    <t>Итоговая страховая  премия по договору страхования с учетом ДопС, руб</t>
  </si>
  <si>
    <t>Итоговый тариф по договору с учетом ДопС</t>
  </si>
  <si>
    <t>Прошу ООО «СТРАХОВАЯ КОМПАНИЯ «АРСЕНАЛЪ» заключить Договор страхования/Дополнительное соглашение к Договору страхования
  на основании «Правил страхования ответственности арбитражных управляющих » от 12.04.2013 г. (в редакции от 10.10.2019 г.)  (далее Правила страхования)</t>
  </si>
  <si>
    <r>
      <t xml:space="preserve">Были ли заявлены Вам за последние 36 месяцев (три года) </t>
    </r>
    <r>
      <rPr>
        <b/>
        <sz val="9"/>
        <rFont val="Times New Roman"/>
        <family val="1"/>
      </rPr>
      <t>требования о возмещении вреда</t>
    </r>
    <r>
      <rPr>
        <sz val="9"/>
        <rFont val="Times New Roman"/>
        <family val="1"/>
      </rPr>
      <t xml:space="preserve"> (претензии, иски) в связи с осуществлением Вами деятельности в качестве арбитражного управляющего? (Если «ДА», просьба описать подробно: дата, номер дела, причины)</t>
    </r>
  </si>
  <si>
    <t>копия судебного акта о продлении срока производства,</t>
  </si>
  <si>
    <t>копия судебного акта о введении соответствующей процедуры банкротства</t>
  </si>
  <si>
    <t>копия судебного акта об утверждении арбитражного управляющего для осуществления процедуры банкротства</t>
  </si>
  <si>
    <t>https://service.nalog.ru/pau.do</t>
  </si>
  <si>
    <t>ААУ «ЕВРАЗИЯ» - Ассоциация арбитражных управляющих «ЕВРАЗИЯ»</t>
  </si>
  <si>
    <t>Евразия</t>
  </si>
  <si>
    <t>Количество завершенных процедур на момент подачи заявления</t>
  </si>
  <si>
    <r>
      <t xml:space="preserve">Выносились ли в течение последних 7 лет решения арбитражного суда о </t>
    </r>
    <r>
      <rPr>
        <b/>
        <sz val="9"/>
        <color indexed="10"/>
        <rFont val="Times New Roman"/>
        <family val="1"/>
      </rPr>
      <t>дисквалификации</t>
    </r>
    <r>
      <rPr>
        <sz val="9"/>
        <color indexed="10"/>
        <rFont val="Times New Roman"/>
        <family val="1"/>
      </rPr>
      <t xml:space="preserve"> Вас за совершение административного правонарушения? (Если «ДА», просьба описать подробно: дата, номер дела, причины)</t>
    </r>
  </si>
  <si>
    <r>
      <t xml:space="preserve">Выносились ли в течение последних 5 лет определения арбитражного суда об </t>
    </r>
    <r>
      <rPr>
        <b/>
        <sz val="9"/>
        <color indexed="10"/>
        <rFont val="Times New Roman"/>
        <family val="1"/>
      </rPr>
      <t>отстранении</t>
    </r>
    <r>
      <rPr>
        <sz val="9"/>
        <color indexed="10"/>
        <rFont val="Times New Roman"/>
        <family val="1"/>
      </rPr>
      <t xml:space="preserve"> Вас от исполнения обязанностей в деле о банкротстве? (Если «ДА», просьба описать подробно: дата, номер дела, причины)</t>
    </r>
  </si>
  <si>
    <t>Количество отстранений за последние 5 лет</t>
  </si>
  <si>
    <t>Количество дисквалификаций за последние 7 лет</t>
  </si>
  <si>
    <t>Базовый тариф</t>
  </si>
  <si>
    <t>Статус Страхователя в деле о банкротстве</t>
  </si>
  <si>
    <t>Базовый Т по договору</t>
  </si>
  <si>
    <t>при КВ 30%</t>
  </si>
  <si>
    <t>Размер АВ (рекомендовано 15%)</t>
  </si>
  <si>
    <t>Итоговый Коэффициент</t>
  </si>
  <si>
    <t>Более 5  - Коэф 10</t>
  </si>
  <si>
    <t>Лига</t>
  </si>
  <si>
    <t>Изменен К к базовому тарифу, повышение на 15% (было 0,294% стало 0,338 - =ЕСЛИ(B2&lt;1000000;1,142857;0,6)</t>
  </si>
  <si>
    <t>Были мин тарифы</t>
  </si>
  <si>
    <t>более 1 млн</t>
  </si>
  <si>
    <t>менее 1 млн</t>
  </si>
  <si>
    <t>Союз АУ «Созидание»</t>
  </si>
  <si>
    <t>Ассоциация «Сибирская гильдия антикризисных управляющих»</t>
  </si>
  <si>
    <t>Созидание (ранее СЕМТЭК)</t>
  </si>
  <si>
    <t>ЕСЛИ(B2&lt;1000000;1,51020408;0,793877551</t>
  </si>
  <si>
    <t>+</t>
  </si>
  <si>
    <t>V.10.0 от.24.05.2021</t>
  </si>
  <si>
    <t>V.10.0 от 24.05.2021</t>
  </si>
  <si>
    <t>Стали с 01.03.2021</t>
  </si>
  <si>
    <t>Стали с 15.01.2021</t>
  </si>
  <si>
    <t>Стали с 24.05.2021</t>
  </si>
  <si>
    <t>Изменен К к базовому тарифу, повышение на 20% (было 0,389% стало 0,467 - =ЕСЛИ(B2&lt;1000000;1,812249;0,95306)</t>
  </si>
  <si>
    <t>Изменен К к базовому тарифу, повышение на 15% (было 0,338% стало 0,389 - =ЕСЛИ(B2&lt;1000000;1,51020408;0,793877551)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</si>
</sst>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d\ mmmm\ yyyy&quot; г.&quot;"/>
    <numFmt numFmtId="174" formatCode="\ #,##0.00&quot;    &quot;;\-#,##0.00&quot;    &quot;;&quot; -&quot;#&quot;    &quot;;\ @\ "/>
    <numFmt numFmtId="175" formatCode="0.00_ ;\-0.00\ 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"/>
    <numFmt numFmtId="183" formatCode="#,##0.000"/>
    <numFmt numFmtId="184" formatCode="#,##0.0"/>
    <numFmt numFmtId="185" formatCode="[$-F400]h:mm:ss\ AM/PM"/>
    <numFmt numFmtId="186" formatCode="0.00000"/>
    <numFmt numFmtId="187" formatCode="0.0000"/>
  </numFmts>
  <fonts count="126"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u val="single"/>
      <sz val="9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18"/>
      <name val="Times New Roman"/>
      <family val="1"/>
    </font>
    <font>
      <b/>
      <sz val="11"/>
      <color indexed="53"/>
      <name val="Times New Roman"/>
      <family val="1"/>
    </font>
    <font>
      <sz val="10"/>
      <name val="Arial"/>
      <family val="2"/>
    </font>
    <font>
      <sz val="11"/>
      <color indexed="33"/>
      <name val="Calibri"/>
      <family val="2"/>
    </font>
    <font>
      <sz val="8"/>
      <color indexed="10"/>
      <name val="Arial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0"/>
      <name val="Calibri"/>
      <family val="2"/>
    </font>
    <font>
      <b/>
      <sz val="11"/>
      <color indexed="3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b/>
      <u val="single"/>
      <sz val="9"/>
      <color indexed="45"/>
      <name val="Times New Roman"/>
      <family val="1"/>
    </font>
    <font>
      <sz val="9"/>
      <color indexed="45"/>
      <name val="Times New Roman"/>
      <family val="1"/>
    </font>
    <font>
      <sz val="11"/>
      <color indexed="10"/>
      <name val="Times New Roman"/>
      <family val="1"/>
    </font>
    <font>
      <b/>
      <sz val="11"/>
      <color indexed="45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45"/>
      <name val="Times New Roman"/>
      <family val="1"/>
    </font>
    <font>
      <b/>
      <sz val="16"/>
      <color indexed="45"/>
      <name val="Times New Roman"/>
      <family val="1"/>
    </font>
    <font>
      <i/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u val="single"/>
      <sz val="9"/>
      <color indexed="31"/>
      <name val="Times New Roman"/>
      <family val="1"/>
    </font>
    <font>
      <b/>
      <sz val="9"/>
      <color indexed="45"/>
      <name val="Times New Roman"/>
      <family val="1"/>
    </font>
    <font>
      <sz val="12"/>
      <color indexed="10"/>
      <name val="Times New Roman"/>
      <family val="1"/>
    </font>
    <font>
      <sz val="8"/>
      <color indexed="45"/>
      <name val="Times New Roman"/>
      <family val="1"/>
    </font>
    <font>
      <i/>
      <u val="single"/>
      <sz val="9"/>
      <color indexed="10"/>
      <name val="Times New Roman"/>
      <family val="1"/>
    </font>
    <font>
      <b/>
      <i/>
      <u val="single"/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6"/>
      <color indexed="10"/>
      <name val="Times New Roman"/>
      <family val="1"/>
    </font>
    <font>
      <b/>
      <sz val="11"/>
      <color indexed="21"/>
      <name val="Times New Roman"/>
      <family val="1"/>
    </font>
    <font>
      <sz val="10"/>
      <color indexed="45"/>
      <name val="Times New Roman"/>
      <family val="1"/>
    </font>
    <font>
      <b/>
      <sz val="11"/>
      <color indexed="22"/>
      <name val="Times New Roman"/>
      <family val="1"/>
    </font>
    <font>
      <b/>
      <sz val="10"/>
      <color indexed="45"/>
      <name val="Times New Roman"/>
      <family val="1"/>
    </font>
    <font>
      <sz val="10.5"/>
      <color indexed="10"/>
      <name val="Times New Roman"/>
      <family val="1"/>
    </font>
    <font>
      <b/>
      <sz val="12"/>
      <color indexed="45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11"/>
      <color indexed="45"/>
      <name val="Times New Roman"/>
      <family val="1"/>
    </font>
    <font>
      <b/>
      <sz val="14"/>
      <color indexed="45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rgb="FF000000"/>
      <name val="Arial Cyr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u val="single"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u val="single"/>
      <sz val="9"/>
      <color rgb="FF0066FF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sz val="6"/>
      <color rgb="FF000000"/>
      <name val="Times New Roman"/>
      <family val="1"/>
    </font>
    <font>
      <b/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i/>
      <u val="single"/>
      <sz val="9"/>
      <color rgb="FF000000"/>
      <name val="Times New Roman"/>
      <family val="1"/>
    </font>
    <font>
      <b/>
      <i/>
      <u val="single"/>
      <sz val="9"/>
      <color rgb="FF000000"/>
      <name val="Times New Roman"/>
      <family val="1"/>
    </font>
    <font>
      <sz val="8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rgb="FFFF0000"/>
      <name val="Times New Roman"/>
      <family val="1"/>
    </font>
    <font>
      <sz val="10.5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0070C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5" tint="0.39998000860214233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DFFDE"/>
        <bgColor indexed="64"/>
      </patternFill>
    </fill>
    <fill>
      <patternFill patternType="solid">
        <fgColor rgb="FFBDFFD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FFDE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4DFE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double"/>
      <right/>
      <top style="double"/>
      <bottom style="double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hair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double"/>
      <right style="thin"/>
      <top style="thin"/>
      <bottom style="thin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/>
    </border>
    <border>
      <left style="double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>
      <alignment horizontal="left"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17" fillId="0" borderId="0">
      <alignment/>
      <protection/>
    </xf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4" fontId="87" fillId="0" borderId="0">
      <alignment/>
      <protection/>
    </xf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89" fillId="0" borderId="0" xfId="0" applyFont="1" applyAlignment="1" applyProtection="1">
      <alignment/>
      <protection/>
    </xf>
    <xf numFmtId="0" fontId="89" fillId="33" borderId="0" xfId="0" applyFont="1" applyFill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49" fontId="92" fillId="0" borderId="0" xfId="0" applyNumberFormat="1" applyFont="1" applyAlignment="1" applyProtection="1">
      <alignment/>
      <protection/>
    </xf>
    <xf numFmtId="4" fontId="93" fillId="0" borderId="0" xfId="0" applyNumberFormat="1" applyFont="1" applyAlignment="1" applyProtection="1">
      <alignment/>
      <protection/>
    </xf>
    <xf numFmtId="14" fontId="1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6" borderId="0" xfId="0" applyFill="1" applyAlignment="1">
      <alignment/>
    </xf>
    <xf numFmtId="0" fontId="89" fillId="34" borderId="0" xfId="0" applyFont="1" applyFill="1" applyAlignment="1" applyProtection="1">
      <alignment/>
      <protection/>
    </xf>
    <xf numFmtId="0" fontId="89" fillId="6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89" fillId="0" borderId="0" xfId="0" applyFont="1" applyFill="1" applyAlignment="1" applyProtection="1">
      <alignment/>
      <protection/>
    </xf>
    <xf numFmtId="0" fontId="89" fillId="35" borderId="0" xfId="0" applyFont="1" applyFill="1" applyAlignment="1" applyProtection="1">
      <alignment/>
      <protection/>
    </xf>
    <xf numFmtId="49" fontId="92" fillId="6" borderId="0" xfId="0" applyNumberFormat="1" applyFont="1" applyFill="1" applyAlignment="1" applyProtection="1">
      <alignment/>
      <protection/>
    </xf>
    <xf numFmtId="4" fontId="93" fillId="0" borderId="0" xfId="0" applyNumberFormat="1" applyFont="1" applyAlignment="1" applyProtection="1">
      <alignment/>
      <protection locked="0"/>
    </xf>
    <xf numFmtId="49" fontId="92" fillId="0" borderId="0" xfId="0" applyNumberFormat="1" applyFont="1" applyAlignment="1" applyProtection="1">
      <alignment/>
      <protection locked="0"/>
    </xf>
    <xf numFmtId="0" fontId="94" fillId="36" borderId="0" xfId="0" applyFont="1" applyFill="1" applyAlignment="1">
      <alignment/>
    </xf>
    <xf numFmtId="4" fontId="95" fillId="0" borderId="0" xfId="0" applyNumberFormat="1" applyFont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4" fontId="92" fillId="37" borderId="10" xfId="0" applyNumberFormat="1" applyFont="1" applyFill="1" applyBorder="1" applyAlignment="1" applyProtection="1">
      <alignment/>
      <protection/>
    </xf>
    <xf numFmtId="0" fontId="96" fillId="37" borderId="10" xfId="0" applyFont="1" applyFill="1" applyBorder="1" applyAlignment="1" applyProtection="1">
      <alignment/>
      <protection/>
    </xf>
    <xf numFmtId="0" fontId="92" fillId="37" borderId="10" xfId="0" applyFont="1" applyFill="1" applyBorder="1" applyAlignment="1" applyProtection="1">
      <alignment/>
      <protection/>
    </xf>
    <xf numFmtId="4" fontId="92" fillId="38" borderId="10" xfId="0" applyNumberFormat="1" applyFont="1" applyFill="1" applyBorder="1" applyAlignment="1" applyProtection="1">
      <alignment/>
      <protection/>
    </xf>
    <xf numFmtId="4" fontId="92" fillId="0" borderId="10" xfId="0" applyNumberFormat="1" applyFont="1" applyFill="1" applyBorder="1" applyAlignment="1" applyProtection="1">
      <alignment/>
      <protection/>
    </xf>
    <xf numFmtId="0" fontId="92" fillId="0" borderId="0" xfId="0" applyFont="1" applyBorder="1" applyAlignment="1" applyProtection="1">
      <alignment horizontal="right"/>
      <protection/>
    </xf>
    <xf numFmtId="4" fontId="92" fillId="0" borderId="0" xfId="0" applyNumberFormat="1" applyFont="1" applyAlignment="1" applyProtection="1">
      <alignment/>
      <protection/>
    </xf>
    <xf numFmtId="2" fontId="92" fillId="37" borderId="10" xfId="0" applyNumberFormat="1" applyFont="1" applyFill="1" applyBorder="1" applyAlignment="1" applyProtection="1">
      <alignment/>
      <protection/>
    </xf>
    <xf numFmtId="181" fontId="92" fillId="37" borderId="10" xfId="0" applyNumberFormat="1" applyFont="1" applyFill="1" applyBorder="1" applyAlignment="1" applyProtection="1">
      <alignment/>
      <protection/>
    </xf>
    <xf numFmtId="0" fontId="92" fillId="0" borderId="0" xfId="0" applyFont="1" applyBorder="1" applyAlignment="1" applyProtection="1">
      <alignment vertical="center"/>
      <protection/>
    </xf>
    <xf numFmtId="0" fontId="97" fillId="0" borderId="10" xfId="0" applyFont="1" applyBorder="1" applyAlignment="1" applyProtection="1">
      <alignment/>
      <protection/>
    </xf>
    <xf numFmtId="0" fontId="98" fillId="0" borderId="10" xfId="0" applyFont="1" applyBorder="1" applyAlignment="1" applyProtection="1">
      <alignment horizontal="center"/>
      <protection/>
    </xf>
    <xf numFmtId="0" fontId="94" fillId="0" borderId="10" xfId="0" applyFont="1" applyBorder="1" applyAlignment="1" applyProtection="1">
      <alignment horizontal="center" vertical="center"/>
      <protection/>
    </xf>
    <xf numFmtId="0" fontId="99" fillId="19" borderId="10" xfId="0" applyFont="1" applyFill="1" applyBorder="1" applyAlignment="1" applyProtection="1">
      <alignment horizontal="left" vertical="center" wrapText="1"/>
      <protection/>
    </xf>
    <xf numFmtId="0" fontId="99" fillId="19" borderId="10" xfId="0" applyFont="1" applyFill="1" applyBorder="1" applyAlignment="1" applyProtection="1">
      <alignment horizontal="center"/>
      <protection/>
    </xf>
    <xf numFmtId="0" fontId="99" fillId="15" borderId="10" xfId="0" applyFont="1" applyFill="1" applyBorder="1" applyAlignment="1" applyProtection="1">
      <alignment horizontal="left" vertical="center" wrapText="1"/>
      <protection/>
    </xf>
    <xf numFmtId="0" fontId="99" fillId="15" borderId="10" xfId="0" applyFont="1" applyFill="1" applyBorder="1" applyAlignment="1" applyProtection="1">
      <alignment horizontal="center" vertical="center"/>
      <protection/>
    </xf>
    <xf numFmtId="0" fontId="99" fillId="17" borderId="10" xfId="0" applyFont="1" applyFill="1" applyBorder="1" applyAlignment="1" applyProtection="1">
      <alignment horizontal="left" vertical="center" wrapText="1"/>
      <protection/>
    </xf>
    <xf numFmtId="0" fontId="99" fillId="17" borderId="10" xfId="0" applyFont="1" applyFill="1" applyBorder="1" applyAlignment="1" applyProtection="1">
      <alignment horizontal="center" vertical="center"/>
      <protection/>
    </xf>
    <xf numFmtId="0" fontId="99" fillId="39" borderId="10" xfId="0" applyFont="1" applyFill="1" applyBorder="1" applyAlignment="1" applyProtection="1">
      <alignment horizontal="left" vertical="center" wrapText="1"/>
      <protection/>
    </xf>
    <xf numFmtId="0" fontId="99" fillId="0" borderId="10" xfId="0" applyFont="1" applyFill="1" applyBorder="1" applyAlignment="1" applyProtection="1">
      <alignment horizontal="center" vertical="center"/>
      <protection/>
    </xf>
    <xf numFmtId="0" fontId="99" fillId="40" borderId="10" xfId="0" applyFont="1" applyFill="1" applyBorder="1" applyAlignment="1" applyProtection="1">
      <alignment horizontal="left" vertical="center" wrapText="1"/>
      <protection/>
    </xf>
    <xf numFmtId="0" fontId="99" fillId="41" borderId="10" xfId="0" applyFont="1" applyFill="1" applyBorder="1" applyAlignment="1" applyProtection="1">
      <alignment horizontal="left" vertical="center" wrapText="1"/>
      <protection/>
    </xf>
    <xf numFmtId="0" fontId="99" fillId="42" borderId="10" xfId="0" applyFont="1" applyFill="1" applyBorder="1" applyAlignment="1" applyProtection="1">
      <alignment horizontal="left" vertical="center" wrapText="1"/>
      <protection/>
    </xf>
    <xf numFmtId="0" fontId="92" fillId="0" borderId="0" xfId="0" applyFont="1" applyBorder="1" applyAlignment="1" applyProtection="1">
      <alignment vertical="center"/>
      <protection/>
    </xf>
    <xf numFmtId="0" fontId="100" fillId="0" borderId="0" xfId="0" applyFont="1" applyAlignment="1" applyProtection="1">
      <alignment/>
      <protection hidden="1"/>
    </xf>
    <xf numFmtId="0" fontId="99" fillId="43" borderId="10" xfId="0" applyFont="1" applyFill="1" applyBorder="1" applyAlignment="1" applyProtection="1">
      <alignment horizontal="center"/>
      <protection/>
    </xf>
    <xf numFmtId="49" fontId="101" fillId="44" borderId="0" xfId="0" applyNumberFormat="1" applyFont="1" applyFill="1" applyBorder="1" applyAlignment="1" applyProtection="1">
      <alignment/>
      <protection/>
    </xf>
    <xf numFmtId="49" fontId="101" fillId="44" borderId="11" xfId="0" applyNumberFormat="1" applyFont="1" applyFill="1" applyBorder="1" applyAlignment="1" applyProtection="1">
      <alignment horizontal="left"/>
      <protection/>
    </xf>
    <xf numFmtId="49" fontId="101" fillId="44" borderId="0" xfId="0" applyNumberFormat="1" applyFont="1" applyFill="1" applyBorder="1" applyAlignment="1" applyProtection="1">
      <alignment horizontal="left"/>
      <protection/>
    </xf>
    <xf numFmtId="49" fontId="101" fillId="44" borderId="0" xfId="0" applyNumberFormat="1" applyFont="1" applyFill="1" applyBorder="1" applyAlignment="1" applyProtection="1">
      <alignment horizontal="center"/>
      <protection/>
    </xf>
    <xf numFmtId="49" fontId="89" fillId="44" borderId="0" xfId="0" applyNumberFormat="1" applyFont="1" applyFill="1" applyBorder="1" applyAlignment="1" applyProtection="1">
      <alignment/>
      <protection/>
    </xf>
    <xf numFmtId="49" fontId="89" fillId="44" borderId="12" xfId="0" applyNumberFormat="1" applyFont="1" applyFill="1" applyBorder="1" applyAlignment="1" applyProtection="1">
      <alignment/>
      <protection/>
    </xf>
    <xf numFmtId="49" fontId="101" fillId="44" borderId="11" xfId="0" applyNumberFormat="1" applyFont="1" applyFill="1" applyBorder="1" applyAlignment="1" applyProtection="1">
      <alignment vertical="center" wrapText="1"/>
      <protection/>
    </xf>
    <xf numFmtId="49" fontId="101" fillId="44" borderId="0" xfId="0" applyNumberFormat="1" applyFont="1" applyFill="1" applyBorder="1" applyAlignment="1" applyProtection="1">
      <alignment vertical="center" wrapText="1"/>
      <protection/>
    </xf>
    <xf numFmtId="49" fontId="89" fillId="44" borderId="0" xfId="0" applyNumberFormat="1" applyFont="1" applyFill="1" applyBorder="1" applyAlignment="1" applyProtection="1">
      <alignment horizontal="center" vertical="center" wrapText="1"/>
      <protection/>
    </xf>
    <xf numFmtId="49" fontId="89" fillId="44" borderId="12" xfId="0" applyNumberFormat="1" applyFont="1" applyFill="1" applyBorder="1" applyAlignment="1" applyProtection="1">
      <alignment horizontal="center" vertical="center" wrapText="1"/>
      <protection/>
    </xf>
    <xf numFmtId="49" fontId="89" fillId="44" borderId="0" xfId="0" applyNumberFormat="1" applyFont="1" applyFill="1" applyBorder="1" applyAlignment="1" applyProtection="1">
      <alignment horizontal="left"/>
      <protection/>
    </xf>
    <xf numFmtId="0" fontId="0" fillId="5" borderId="0" xfId="0" applyFill="1" applyAlignment="1">
      <alignment/>
    </xf>
    <xf numFmtId="0" fontId="89" fillId="5" borderId="0" xfId="0" applyFont="1" applyFill="1" applyAlignment="1" applyProtection="1">
      <alignment/>
      <protection/>
    </xf>
    <xf numFmtId="49" fontId="89" fillId="44" borderId="13" xfId="0" applyNumberFormat="1" applyFont="1" applyFill="1" applyBorder="1" applyAlignment="1" applyProtection="1">
      <alignment/>
      <protection/>
    </xf>
    <xf numFmtId="49" fontId="89" fillId="44" borderId="0" xfId="0" applyNumberFormat="1" applyFont="1" applyFill="1" applyBorder="1" applyAlignment="1" applyProtection="1">
      <alignment/>
      <protection/>
    </xf>
    <xf numFmtId="49" fontId="89" fillId="44" borderId="14" xfId="0" applyNumberFormat="1" applyFont="1" applyFill="1" applyBorder="1" applyAlignment="1" applyProtection="1">
      <alignment/>
      <protection/>
    </xf>
    <xf numFmtId="49" fontId="102" fillId="44" borderId="0" xfId="0" applyNumberFormat="1" applyFont="1" applyFill="1" applyBorder="1" applyAlignment="1" applyProtection="1">
      <alignment horizontal="center" vertical="center" wrapText="1"/>
      <protection/>
    </xf>
    <xf numFmtId="49" fontId="102" fillId="44" borderId="12" xfId="0" applyNumberFormat="1" applyFont="1" applyFill="1" applyBorder="1" applyAlignment="1" applyProtection="1">
      <alignment horizontal="center" vertical="center" wrapText="1"/>
      <protection/>
    </xf>
    <xf numFmtId="49" fontId="102" fillId="44" borderId="15" xfId="0" applyNumberFormat="1" applyFont="1" applyFill="1" applyBorder="1" applyAlignment="1" applyProtection="1">
      <alignment horizontal="center" vertical="center" wrapText="1"/>
      <protection/>
    </xf>
    <xf numFmtId="49" fontId="102" fillId="44" borderId="16" xfId="0" applyNumberFormat="1" applyFont="1" applyFill="1" applyBorder="1" applyAlignment="1" applyProtection="1">
      <alignment horizontal="center" vertical="center" wrapText="1"/>
      <protection/>
    </xf>
    <xf numFmtId="49" fontId="103" fillId="44" borderId="0" xfId="0" applyNumberFormat="1" applyFont="1" applyFill="1" applyBorder="1" applyAlignment="1" applyProtection="1">
      <alignment wrapText="1"/>
      <protection/>
    </xf>
    <xf numFmtId="49" fontId="103" fillId="44" borderId="0" xfId="0" applyNumberFormat="1" applyFont="1" applyFill="1" applyBorder="1" applyAlignment="1" applyProtection="1">
      <alignment horizontal="left" vertical="center" wrapText="1"/>
      <protection/>
    </xf>
    <xf numFmtId="49" fontId="103" fillId="44" borderId="12" xfId="0" applyNumberFormat="1" applyFont="1" applyFill="1" applyBorder="1" applyAlignment="1" applyProtection="1">
      <alignment horizontal="left" vertical="center" wrapText="1"/>
      <protection/>
    </xf>
    <xf numFmtId="49" fontId="104" fillId="44" borderId="17" xfId="0" applyNumberFormat="1" applyFont="1" applyFill="1" applyBorder="1" applyAlignment="1" applyProtection="1">
      <alignment vertical="center"/>
      <protection/>
    </xf>
    <xf numFmtId="49" fontId="104" fillId="44" borderId="18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0" fillId="5" borderId="0" xfId="0" applyFill="1" applyBorder="1" applyAlignment="1">
      <alignment/>
    </xf>
    <xf numFmtId="49" fontId="95" fillId="44" borderId="11" xfId="0" applyNumberFormat="1" applyFont="1" applyFill="1" applyBorder="1" applyAlignment="1" applyProtection="1">
      <alignment vertical="center" wrapText="1"/>
      <protection/>
    </xf>
    <xf numFmtId="49" fontId="95" fillId="44" borderId="0" xfId="0" applyNumberFormat="1" applyFont="1" applyFill="1" applyBorder="1" applyAlignment="1" applyProtection="1">
      <alignment vertical="center" wrapText="1"/>
      <protection/>
    </xf>
    <xf numFmtId="0" fontId="92" fillId="5" borderId="0" xfId="0" applyFont="1" applyFill="1" applyBorder="1" applyAlignment="1">
      <alignment horizontal="center"/>
    </xf>
    <xf numFmtId="0" fontId="92" fillId="5" borderId="12" xfId="0" applyFont="1" applyFill="1" applyBorder="1" applyAlignment="1">
      <alignment horizontal="center"/>
    </xf>
    <xf numFmtId="0" fontId="105" fillId="0" borderId="0" xfId="0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/>
    </xf>
    <xf numFmtId="181" fontId="92" fillId="45" borderId="10" xfId="0" applyNumberFormat="1" applyFont="1" applyFill="1" applyBorder="1" applyAlignment="1" applyProtection="1">
      <alignment/>
      <protection/>
    </xf>
    <xf numFmtId="9" fontId="92" fillId="0" borderId="0" xfId="59" applyFont="1" applyAlignment="1" applyProtection="1">
      <alignment/>
      <protection/>
    </xf>
    <xf numFmtId="9" fontId="92" fillId="46" borderId="10" xfId="59" applyFont="1" applyFill="1" applyBorder="1" applyAlignment="1" applyProtection="1">
      <alignment/>
      <protection/>
    </xf>
    <xf numFmtId="0" fontId="92" fillId="0" borderId="0" xfId="0" applyFont="1" applyBorder="1" applyAlignment="1" applyProtection="1">
      <alignment vertical="center"/>
      <protection/>
    </xf>
    <xf numFmtId="49" fontId="93" fillId="0" borderId="0" xfId="0" applyNumberFormat="1" applyFon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0" fontId="9" fillId="47" borderId="19" xfId="0" applyFont="1" applyFill="1" applyBorder="1" applyAlignment="1">
      <alignment/>
    </xf>
    <xf numFmtId="0" fontId="9" fillId="47" borderId="19" xfId="0" applyFont="1" applyFill="1" applyBorder="1" applyAlignment="1">
      <alignment wrapText="1"/>
    </xf>
    <xf numFmtId="0" fontId="9" fillId="47" borderId="20" xfId="0" applyFont="1" applyFill="1" applyBorder="1" applyAlignment="1">
      <alignment/>
    </xf>
    <xf numFmtId="0" fontId="9" fillId="48" borderId="19" xfId="0" applyFont="1" applyFill="1" applyBorder="1" applyAlignment="1">
      <alignment/>
    </xf>
    <xf numFmtId="0" fontId="9" fillId="48" borderId="19" xfId="0" applyFont="1" applyFill="1" applyBorder="1" applyAlignment="1">
      <alignment wrapText="1"/>
    </xf>
    <xf numFmtId="0" fontId="9" fillId="48" borderId="20" xfId="0" applyFont="1" applyFill="1" applyBorder="1" applyAlignment="1">
      <alignment/>
    </xf>
    <xf numFmtId="0" fontId="9" fillId="49" borderId="19" xfId="0" applyFont="1" applyFill="1" applyBorder="1" applyAlignment="1">
      <alignment/>
    </xf>
    <xf numFmtId="0" fontId="9" fillId="49" borderId="19" xfId="0" applyFont="1" applyFill="1" applyBorder="1" applyAlignment="1">
      <alignment wrapText="1"/>
    </xf>
    <xf numFmtId="0" fontId="9" fillId="49" borderId="20" xfId="0" applyFont="1" applyFill="1" applyBorder="1" applyAlignment="1">
      <alignment/>
    </xf>
    <xf numFmtId="0" fontId="9" fillId="50" borderId="19" xfId="0" applyFont="1" applyFill="1" applyBorder="1" applyAlignment="1">
      <alignment/>
    </xf>
    <xf numFmtId="0" fontId="9" fillId="50" borderId="19" xfId="0" applyFont="1" applyFill="1" applyBorder="1" applyAlignment="1">
      <alignment wrapText="1"/>
    </xf>
    <xf numFmtId="0" fontId="9" fillId="50" borderId="20" xfId="0" applyFont="1" applyFill="1" applyBorder="1" applyAlignment="1">
      <alignment/>
    </xf>
    <xf numFmtId="0" fontId="9" fillId="50" borderId="0" xfId="0" applyFont="1" applyFill="1" applyBorder="1" applyAlignment="1">
      <alignment/>
    </xf>
    <xf numFmtId="0" fontId="9" fillId="50" borderId="0" xfId="0" applyFont="1" applyFill="1" applyBorder="1" applyAlignment="1">
      <alignment wrapText="1"/>
    </xf>
    <xf numFmtId="0" fontId="9" fillId="51" borderId="19" xfId="0" applyFont="1" applyFill="1" applyBorder="1" applyAlignment="1">
      <alignment/>
    </xf>
    <xf numFmtId="0" fontId="9" fillId="51" borderId="19" xfId="0" applyFont="1" applyFill="1" applyBorder="1" applyAlignment="1">
      <alignment wrapText="1"/>
    </xf>
    <xf numFmtId="0" fontId="9" fillId="51" borderId="20" xfId="0" applyFont="1" applyFill="1" applyBorder="1" applyAlignment="1">
      <alignment/>
    </xf>
    <xf numFmtId="0" fontId="9" fillId="50" borderId="19" xfId="0" applyFont="1" applyFill="1" applyBorder="1" applyAlignment="1">
      <alignment horizontal="right"/>
    </xf>
    <xf numFmtId="0" fontId="10" fillId="52" borderId="19" xfId="0" applyFont="1" applyFill="1" applyBorder="1" applyAlignment="1">
      <alignment/>
    </xf>
    <xf numFmtId="0" fontId="10" fillId="53" borderId="19" xfId="0" applyFont="1" applyFill="1" applyBorder="1" applyAlignment="1">
      <alignment/>
    </xf>
    <xf numFmtId="49" fontId="93" fillId="54" borderId="21" xfId="0" applyNumberFormat="1" applyFont="1" applyFill="1" applyBorder="1" applyAlignment="1" applyProtection="1">
      <alignment vertical="center"/>
      <protection/>
    </xf>
    <xf numFmtId="49" fontId="92" fillId="55" borderId="22" xfId="0" applyNumberFormat="1" applyFont="1" applyFill="1" applyBorder="1" applyAlignment="1" applyProtection="1">
      <alignment/>
      <protection/>
    </xf>
    <xf numFmtId="49" fontId="92" fillId="55" borderId="23" xfId="0" applyNumberFormat="1" applyFont="1" applyFill="1" applyBorder="1" applyAlignment="1" applyProtection="1">
      <alignment/>
      <protection/>
    </xf>
    <xf numFmtId="49" fontId="106" fillId="55" borderId="23" xfId="0" applyNumberFormat="1" applyFont="1" applyFill="1" applyBorder="1" applyAlignment="1" applyProtection="1">
      <alignment horizontal="left" vertical="center"/>
      <protection/>
    </xf>
    <xf numFmtId="49" fontId="92" fillId="55" borderId="24" xfId="0" applyNumberFormat="1" applyFont="1" applyFill="1" applyBorder="1" applyAlignment="1" applyProtection="1">
      <alignment/>
      <protection/>
    </xf>
    <xf numFmtId="49" fontId="92" fillId="55" borderId="11" xfId="0" applyNumberFormat="1" applyFont="1" applyFill="1" applyBorder="1" applyAlignment="1" applyProtection="1">
      <alignment/>
      <protection/>
    </xf>
    <xf numFmtId="49" fontId="92" fillId="55" borderId="0" xfId="0" applyNumberFormat="1" applyFont="1" applyFill="1" applyBorder="1" applyAlignment="1" applyProtection="1">
      <alignment/>
      <protection/>
    </xf>
    <xf numFmtId="49" fontId="92" fillId="55" borderId="12" xfId="0" applyNumberFormat="1" applyFont="1" applyFill="1" applyBorder="1" applyAlignment="1" applyProtection="1">
      <alignment/>
      <protection/>
    </xf>
    <xf numFmtId="49" fontId="107" fillId="55" borderId="0" xfId="0" applyNumberFormat="1" applyFont="1" applyFill="1" applyBorder="1" applyAlignment="1" applyProtection="1">
      <alignment vertical="center"/>
      <protection/>
    </xf>
    <xf numFmtId="49" fontId="93" fillId="56" borderId="25" xfId="0" applyNumberFormat="1" applyFont="1" applyFill="1" applyBorder="1" applyAlignment="1" applyProtection="1">
      <alignment vertical="center"/>
      <protection/>
    </xf>
    <xf numFmtId="49" fontId="93" fillId="56" borderId="26" xfId="0" applyNumberFormat="1" applyFont="1" applyFill="1" applyBorder="1" applyAlignment="1" applyProtection="1">
      <alignment vertical="center"/>
      <protection/>
    </xf>
    <xf numFmtId="49" fontId="93" fillId="56" borderId="21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center"/>
    </xf>
    <xf numFmtId="0" fontId="9" fillId="57" borderId="19" xfId="0" applyFont="1" applyFill="1" applyBorder="1" applyAlignment="1">
      <alignment/>
    </xf>
    <xf numFmtId="0" fontId="9" fillId="57" borderId="19" xfId="0" applyFont="1" applyFill="1" applyBorder="1" applyAlignment="1">
      <alignment wrapText="1"/>
    </xf>
    <xf numFmtId="0" fontId="10" fillId="57" borderId="19" xfId="0" applyFont="1" applyFill="1" applyBorder="1" applyAlignment="1">
      <alignment/>
    </xf>
    <xf numFmtId="0" fontId="9" fillId="57" borderId="20" xfId="0" applyFont="1" applyFill="1" applyBorder="1" applyAlignment="1">
      <alignment/>
    </xf>
    <xf numFmtId="49" fontId="102" fillId="44" borderId="27" xfId="0" applyNumberFormat="1" applyFont="1" applyFill="1" applyBorder="1" applyAlignment="1" applyProtection="1">
      <alignment horizontal="center" vertical="center" wrapText="1"/>
      <protection/>
    </xf>
    <xf numFmtId="49" fontId="7" fillId="44" borderId="0" xfId="0" applyNumberFormat="1" applyFont="1" applyFill="1" applyBorder="1" applyAlignment="1" applyProtection="1">
      <alignment horizontal="left" vertical="center" wrapText="1"/>
      <protection/>
    </xf>
    <xf numFmtId="49" fontId="108" fillId="44" borderId="0" xfId="0" applyNumberFormat="1" applyFont="1" applyFill="1" applyBorder="1" applyAlignment="1" applyProtection="1">
      <alignment horizontal="left" vertical="center" wrapText="1"/>
      <protection/>
    </xf>
    <xf numFmtId="14" fontId="9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5" fillId="0" borderId="0" xfId="0" applyFont="1" applyAlignment="1" applyProtection="1">
      <alignment horizontal="left" wrapText="1"/>
      <protection/>
    </xf>
    <xf numFmtId="49" fontId="89" fillId="44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44" borderId="27" xfId="0" applyNumberFormat="1" applyFont="1" applyFill="1" applyBorder="1" applyAlignment="1" applyProtection="1">
      <alignment horizontal="left" vertical="center" wrapText="1"/>
      <protection/>
    </xf>
    <xf numFmtId="49" fontId="101" fillId="0" borderId="28" xfId="0" applyNumberFormat="1" applyFont="1" applyBorder="1" applyAlignment="1" applyProtection="1">
      <alignment horizontal="center"/>
      <protection locked="0"/>
    </xf>
    <xf numFmtId="49" fontId="89" fillId="44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49" fontId="95" fillId="44" borderId="22" xfId="0" applyNumberFormat="1" applyFont="1" applyFill="1" applyBorder="1" applyAlignment="1" applyProtection="1">
      <alignment horizontal="center" vertical="center" wrapText="1"/>
      <protection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49" fontId="109" fillId="44" borderId="11" xfId="0" applyNumberFormat="1" applyFont="1" applyFill="1" applyBorder="1" applyAlignment="1" applyProtection="1">
      <alignment horizontal="center" wrapText="1"/>
      <protection/>
    </xf>
    <xf numFmtId="0" fontId="0" fillId="5" borderId="0" xfId="0" applyFill="1" applyAlignment="1">
      <alignment horizontal="center"/>
    </xf>
    <xf numFmtId="0" fontId="0" fillId="5" borderId="12" xfId="0" applyFill="1" applyBorder="1" applyAlignment="1">
      <alignment horizontal="center"/>
    </xf>
    <xf numFmtId="49" fontId="101" fillId="44" borderId="11" xfId="0" applyNumberFormat="1" applyFont="1" applyFill="1" applyBorder="1" applyAlignment="1" applyProtection="1">
      <alignment horizontal="left"/>
      <protection/>
    </xf>
    <xf numFmtId="49" fontId="101" fillId="58" borderId="28" xfId="0" applyNumberFormat="1" applyFont="1" applyFill="1" applyBorder="1" applyAlignment="1" applyProtection="1">
      <alignment horizontal="center"/>
      <protection/>
    </xf>
    <xf numFmtId="49" fontId="101" fillId="44" borderId="10" xfId="0" applyNumberFormat="1" applyFont="1" applyFill="1" applyBorder="1" applyAlignment="1" applyProtection="1">
      <alignment horizontal="center"/>
      <protection/>
    </xf>
    <xf numFmtId="14" fontId="110" fillId="44" borderId="26" xfId="0" applyNumberFormat="1" applyFont="1" applyFill="1" applyBorder="1" applyAlignment="1" applyProtection="1">
      <alignment horizontal="center"/>
      <protection hidden="1"/>
    </xf>
    <xf numFmtId="14" fontId="110" fillId="44" borderId="25" xfId="0" applyNumberFormat="1" applyFont="1" applyFill="1" applyBorder="1" applyAlignment="1" applyProtection="1">
      <alignment horizontal="center"/>
      <protection hidden="1"/>
    </xf>
    <xf numFmtId="14" fontId="110" fillId="44" borderId="21" xfId="0" applyNumberFormat="1" applyFont="1" applyFill="1" applyBorder="1" applyAlignment="1" applyProtection="1">
      <alignment horizontal="center"/>
      <protection hidden="1"/>
    </xf>
    <xf numFmtId="49" fontId="101" fillId="44" borderId="10" xfId="0" applyNumberFormat="1" applyFont="1" applyFill="1" applyBorder="1" applyAlignment="1" applyProtection="1">
      <alignment horizontal="center" vertical="center"/>
      <protection/>
    </xf>
    <xf numFmtId="0" fontId="108" fillId="5" borderId="0" xfId="0" applyFont="1" applyFill="1" applyBorder="1" applyAlignment="1">
      <alignment horizontal="center"/>
    </xf>
    <xf numFmtId="0" fontId="92" fillId="5" borderId="0" xfId="0" applyFont="1" applyFill="1" applyBorder="1" applyAlignment="1">
      <alignment horizontal="center"/>
    </xf>
    <xf numFmtId="0" fontId="92" fillId="5" borderId="12" xfId="0" applyFont="1" applyFill="1" applyBorder="1" applyAlignment="1">
      <alignment horizontal="center"/>
    </xf>
    <xf numFmtId="0" fontId="108" fillId="5" borderId="12" xfId="0" applyFont="1" applyFill="1" applyBorder="1" applyAlignment="1">
      <alignment horizontal="center"/>
    </xf>
    <xf numFmtId="49" fontId="101" fillId="44" borderId="29" xfId="0" applyNumberFormat="1" applyFont="1" applyFill="1" applyBorder="1" applyAlignment="1" applyProtection="1">
      <alignment horizontal="center"/>
      <protection/>
    </xf>
    <xf numFmtId="49" fontId="102" fillId="44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43" applyNumberFormat="1" applyFont="1" applyBorder="1" applyAlignment="1" applyProtection="1">
      <alignment horizontal="left" vertical="center" wrapText="1"/>
      <protection locked="0"/>
    </xf>
    <xf numFmtId="49" fontId="101" fillId="44" borderId="30" xfId="0" applyNumberFormat="1" applyFont="1" applyFill="1" applyBorder="1" applyAlignment="1" applyProtection="1">
      <alignment horizontal="center"/>
      <protection/>
    </xf>
    <xf numFmtId="49" fontId="89" fillId="44" borderId="10" xfId="0" applyNumberFormat="1" applyFont="1" applyFill="1" applyBorder="1" applyAlignment="1" applyProtection="1">
      <alignment horizontal="center" vertical="center" wrapText="1"/>
      <protection/>
    </xf>
    <xf numFmtId="49" fontId="111" fillId="44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Border="1" applyAlignment="1" applyProtection="1">
      <alignment horizontal="left" vertical="center" wrapText="1"/>
      <protection locked="0"/>
    </xf>
    <xf numFmtId="49" fontId="89" fillId="44" borderId="10" xfId="0" applyNumberFormat="1" applyFont="1" applyFill="1" applyBorder="1" applyAlignment="1" applyProtection="1">
      <alignment horizontal="left" vertical="center" wrapText="1"/>
      <protection/>
    </xf>
    <xf numFmtId="49" fontId="89" fillId="44" borderId="22" xfId="0" applyNumberFormat="1" applyFont="1" applyFill="1" applyBorder="1" applyAlignment="1" applyProtection="1">
      <alignment horizontal="center" vertical="center" wrapText="1"/>
      <protection/>
    </xf>
    <xf numFmtId="49" fontId="89" fillId="44" borderId="23" xfId="0" applyNumberFormat="1" applyFont="1" applyFill="1" applyBorder="1" applyAlignment="1" applyProtection="1">
      <alignment horizontal="center" vertical="center" wrapText="1"/>
      <protection/>
    </xf>
    <xf numFmtId="49" fontId="89" fillId="44" borderId="24" xfId="0" applyNumberFormat="1" applyFont="1" applyFill="1" applyBorder="1" applyAlignment="1" applyProtection="1">
      <alignment horizontal="center" vertical="center" wrapText="1"/>
      <protection/>
    </xf>
    <xf numFmtId="49" fontId="89" fillId="44" borderId="31" xfId="0" applyNumberFormat="1" applyFont="1" applyFill="1" applyBorder="1" applyAlignment="1" applyProtection="1">
      <alignment horizontal="center" vertical="center" wrapText="1"/>
      <protection/>
    </xf>
    <xf numFmtId="49" fontId="89" fillId="44" borderId="15" xfId="0" applyNumberFormat="1" applyFont="1" applyFill="1" applyBorder="1" applyAlignment="1" applyProtection="1">
      <alignment horizontal="center" vertical="center" wrapText="1"/>
      <protection/>
    </xf>
    <xf numFmtId="49" fontId="89" fillId="44" borderId="16" xfId="0" applyNumberFormat="1" applyFont="1" applyFill="1" applyBorder="1" applyAlignment="1" applyProtection="1">
      <alignment horizontal="center" vertical="center" wrapText="1"/>
      <protection/>
    </xf>
    <xf numFmtId="0" fontId="108" fillId="44" borderId="22" xfId="0" applyFont="1" applyFill="1" applyBorder="1" applyAlignment="1" applyProtection="1">
      <alignment horizontal="left" vertical="center" wrapText="1"/>
      <protection/>
    </xf>
    <xf numFmtId="0" fontId="108" fillId="44" borderId="23" xfId="0" applyFont="1" applyFill="1" applyBorder="1" applyAlignment="1" applyProtection="1">
      <alignment horizontal="left" vertical="center" wrapText="1"/>
      <protection/>
    </xf>
    <xf numFmtId="0" fontId="108" fillId="44" borderId="24" xfId="0" applyFont="1" applyFill="1" applyBorder="1" applyAlignment="1" applyProtection="1">
      <alignment horizontal="left" vertical="center" wrapText="1"/>
      <protection/>
    </xf>
    <xf numFmtId="0" fontId="108" fillId="44" borderId="11" xfId="0" applyFont="1" applyFill="1" applyBorder="1" applyAlignment="1" applyProtection="1">
      <alignment horizontal="left" vertical="center" wrapText="1"/>
      <protection/>
    </xf>
    <xf numFmtId="0" fontId="108" fillId="44" borderId="0" xfId="0" applyFont="1" applyFill="1" applyBorder="1" applyAlignment="1" applyProtection="1">
      <alignment horizontal="left" vertical="center" wrapText="1"/>
      <protection/>
    </xf>
    <xf numFmtId="0" fontId="108" fillId="44" borderId="12" xfId="0" applyFont="1" applyFill="1" applyBorder="1" applyAlignment="1" applyProtection="1">
      <alignment horizontal="left" vertical="center" wrapText="1"/>
      <protection/>
    </xf>
    <xf numFmtId="0" fontId="108" fillId="44" borderId="31" xfId="0" applyFont="1" applyFill="1" applyBorder="1" applyAlignment="1" applyProtection="1">
      <alignment horizontal="left" vertical="center" wrapText="1"/>
      <protection/>
    </xf>
    <xf numFmtId="0" fontId="108" fillId="44" borderId="15" xfId="0" applyFont="1" applyFill="1" applyBorder="1" applyAlignment="1" applyProtection="1">
      <alignment horizontal="left" vertical="center" wrapText="1"/>
      <protection/>
    </xf>
    <xf numFmtId="0" fontId="108" fillId="44" borderId="16" xfId="0" applyFont="1" applyFill="1" applyBorder="1" applyAlignment="1" applyProtection="1">
      <alignment horizontal="left" vertical="center" wrapText="1"/>
      <protection/>
    </xf>
    <xf numFmtId="49" fontId="89" fillId="44" borderId="27" xfId="0" applyNumberFormat="1" applyFont="1" applyFill="1" applyBorder="1" applyAlignment="1" applyProtection="1">
      <alignment vertical="top" wrapText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9" xfId="0" applyNumberFormat="1" applyFont="1" applyBorder="1" applyAlignment="1" applyProtection="1">
      <alignment horizontal="center" vertical="center" wrapText="1"/>
      <protection locked="0"/>
    </xf>
    <xf numFmtId="49" fontId="101" fillId="0" borderId="28" xfId="0" applyNumberFormat="1" applyFont="1" applyFill="1" applyBorder="1" applyAlignment="1" applyProtection="1">
      <alignment horizontal="center"/>
      <protection locked="0"/>
    </xf>
    <xf numFmtId="49" fontId="6" fillId="44" borderId="10" xfId="0" applyNumberFormat="1" applyFont="1" applyFill="1" applyBorder="1" applyAlignment="1" applyProtection="1">
      <alignment horizontal="center" vertical="center" wrapText="1"/>
      <protection/>
    </xf>
    <xf numFmtId="49" fontId="89" fillId="44" borderId="29" xfId="0" applyNumberFormat="1" applyFont="1" applyFill="1" applyBorder="1" applyAlignment="1" applyProtection="1">
      <alignment horizontal="left" vertical="center"/>
      <protection/>
    </xf>
    <xf numFmtId="49" fontId="89" fillId="44" borderId="26" xfId="0" applyNumberFormat="1" applyFont="1" applyFill="1" applyBorder="1" applyAlignment="1" applyProtection="1">
      <alignment horizontal="left" vertical="center"/>
      <protection/>
    </xf>
    <xf numFmtId="49" fontId="89" fillId="44" borderId="25" xfId="0" applyNumberFormat="1" applyFont="1" applyFill="1" applyBorder="1" applyAlignment="1" applyProtection="1">
      <alignment horizontal="left" vertical="center"/>
      <protection/>
    </xf>
    <xf numFmtId="49" fontId="89" fillId="44" borderId="21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49" fontId="101" fillId="44" borderId="10" xfId="0" applyNumberFormat="1" applyFont="1" applyFill="1" applyBorder="1" applyAlignment="1" applyProtection="1">
      <alignment horizontal="center" vertical="center" wrapText="1"/>
      <protection/>
    </xf>
    <xf numFmtId="49" fontId="101" fillId="0" borderId="10" xfId="0" applyNumberFormat="1" applyFont="1" applyBorder="1" applyAlignment="1" applyProtection="1">
      <alignment horizontal="left" vertical="center" wrapText="1"/>
      <protection locked="0"/>
    </xf>
    <xf numFmtId="49" fontId="112" fillId="44" borderId="10" xfId="0" applyNumberFormat="1" applyFont="1" applyFill="1" applyBorder="1" applyAlignment="1" applyProtection="1">
      <alignment horizontal="left" vertical="center" wrapText="1"/>
      <protection/>
    </xf>
    <xf numFmtId="49" fontId="10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2" fillId="44" borderId="32" xfId="0" applyNumberFormat="1" applyFont="1" applyFill="1" applyBorder="1" applyAlignment="1" applyProtection="1">
      <alignment horizontal="center" vertical="center"/>
      <protection/>
    </xf>
    <xf numFmtId="49" fontId="101" fillId="44" borderId="10" xfId="0" applyNumberFormat="1" applyFont="1" applyFill="1" applyBorder="1" applyAlignment="1" applyProtection="1">
      <alignment horizontal="left" vertical="top" wrapText="1"/>
      <protection/>
    </xf>
    <xf numFmtId="49" fontId="89" fillId="0" borderId="10" xfId="0" applyNumberFormat="1" applyFont="1" applyBorder="1" applyAlignment="1" applyProtection="1">
      <alignment horizontal="left" vertical="center" wrapText="1"/>
      <protection locked="0"/>
    </xf>
    <xf numFmtId="49" fontId="101" fillId="44" borderId="27" xfId="0" applyNumberFormat="1" applyFont="1" applyFill="1" applyBorder="1" applyAlignment="1" applyProtection="1">
      <alignment horizontal="center" vertical="center" wrapText="1"/>
      <protection/>
    </xf>
    <xf numFmtId="49" fontId="101" fillId="44" borderId="26" xfId="0" applyNumberFormat="1" applyFont="1" applyFill="1" applyBorder="1" applyAlignment="1" applyProtection="1">
      <alignment horizontal="left" vertical="center" wrapText="1"/>
      <protection/>
    </xf>
    <xf numFmtId="49" fontId="101" fillId="44" borderId="25" xfId="0" applyNumberFormat="1" applyFont="1" applyFill="1" applyBorder="1" applyAlignment="1" applyProtection="1">
      <alignment horizontal="left" vertical="center" wrapText="1"/>
      <protection/>
    </xf>
    <xf numFmtId="49" fontId="101" fillId="44" borderId="21" xfId="0" applyNumberFormat="1" applyFont="1" applyFill="1" applyBorder="1" applyAlignment="1" applyProtection="1">
      <alignment horizontal="left" vertical="center" wrapText="1"/>
      <protection/>
    </xf>
    <xf numFmtId="49" fontId="101" fillId="44" borderId="26" xfId="0" applyNumberFormat="1" applyFont="1" applyFill="1" applyBorder="1" applyAlignment="1" applyProtection="1">
      <alignment horizontal="center" vertical="center" wrapText="1"/>
      <protection/>
    </xf>
    <xf numFmtId="49" fontId="89" fillId="44" borderId="27" xfId="0" applyNumberFormat="1" applyFont="1" applyFill="1" applyBorder="1" applyAlignment="1" applyProtection="1">
      <alignment horizontal="center" vertical="center" wrapText="1"/>
      <protection/>
    </xf>
    <xf numFmtId="49" fontId="101" fillId="44" borderId="10" xfId="0" applyNumberFormat="1" applyFont="1" applyFill="1" applyBorder="1" applyAlignment="1" applyProtection="1">
      <alignment horizontal="left" vertical="center" wrapText="1"/>
      <protection/>
    </xf>
    <xf numFmtId="49" fontId="89" fillId="0" borderId="21" xfId="0" applyNumberFormat="1" applyFont="1" applyBorder="1" applyAlignment="1" applyProtection="1">
      <alignment horizontal="left" vertical="center" wrapText="1"/>
      <protection locked="0"/>
    </xf>
    <xf numFmtId="49" fontId="89" fillId="44" borderId="33" xfId="0" applyNumberFormat="1" applyFont="1" applyFill="1" applyBorder="1" applyAlignment="1" applyProtection="1">
      <alignment horizontal="left"/>
      <protection/>
    </xf>
    <xf numFmtId="49" fontId="89" fillId="44" borderId="34" xfId="0" applyNumberFormat="1" applyFont="1" applyFill="1" applyBorder="1" applyAlignment="1" applyProtection="1">
      <alignment horizontal="left"/>
      <protection/>
    </xf>
    <xf numFmtId="49" fontId="89" fillId="44" borderId="29" xfId="0" applyNumberFormat="1" applyFont="1" applyFill="1" applyBorder="1" applyAlignment="1" applyProtection="1">
      <alignment horizontal="center"/>
      <protection/>
    </xf>
    <xf numFmtId="49" fontId="89" fillId="44" borderId="10" xfId="0" applyNumberFormat="1" applyFont="1" applyFill="1" applyBorder="1" applyAlignment="1" applyProtection="1">
      <alignment horizontal="center"/>
      <protection/>
    </xf>
    <xf numFmtId="49" fontId="101" fillId="44" borderId="27" xfId="0" applyNumberFormat="1" applyFont="1" applyFill="1" applyBorder="1" applyAlignment="1" applyProtection="1">
      <alignment horizontal="left" vertical="center" wrapText="1"/>
      <protection/>
    </xf>
    <xf numFmtId="49" fontId="89" fillId="44" borderId="10" xfId="0" applyNumberFormat="1" applyFont="1" applyFill="1" applyBorder="1" applyAlignment="1" applyProtection="1">
      <alignment horizontal="center" vertical="center" wrapText="1"/>
      <protection locked="0"/>
    </xf>
    <xf numFmtId="49" fontId="89" fillId="0" borderId="10" xfId="0" applyNumberFormat="1" applyFont="1" applyBorder="1" applyAlignment="1" applyProtection="1">
      <alignment horizontal="center" vertical="center" wrapText="1"/>
      <protection locked="0"/>
    </xf>
    <xf numFmtId="49" fontId="110" fillId="44" borderId="10" xfId="0" applyNumberFormat="1" applyFont="1" applyFill="1" applyBorder="1" applyAlignment="1" applyProtection="1">
      <alignment horizontal="center" vertical="center" wrapText="1"/>
      <protection/>
    </xf>
    <xf numFmtId="49" fontId="108" fillId="44" borderId="10" xfId="0" applyNumberFormat="1" applyFont="1" applyFill="1" applyBorder="1" applyAlignment="1" applyProtection="1">
      <alignment horizontal="center"/>
      <protection/>
    </xf>
    <xf numFmtId="4" fontId="89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89" fillId="0" borderId="10" xfId="0" applyNumberFormat="1" applyFont="1" applyBorder="1" applyAlignment="1" applyProtection="1">
      <alignment horizontal="center"/>
      <protection locked="0"/>
    </xf>
    <xf numFmtId="4" fontId="101" fillId="0" borderId="10" xfId="0" applyNumberFormat="1" applyFont="1" applyBorder="1" applyAlignment="1" applyProtection="1">
      <alignment horizontal="center"/>
      <protection/>
    </xf>
    <xf numFmtId="49" fontId="102" fillId="44" borderId="30" xfId="0" applyNumberFormat="1" applyFont="1" applyFill="1" applyBorder="1" applyAlignment="1" applyProtection="1">
      <alignment horizontal="center" vertical="center" wrapText="1"/>
      <protection/>
    </xf>
    <xf numFmtId="49" fontId="89" fillId="44" borderId="30" xfId="0" applyNumberFormat="1" applyFont="1" applyFill="1" applyBorder="1" applyAlignment="1" applyProtection="1">
      <alignment horizontal="center" vertical="center" wrapText="1"/>
      <protection/>
    </xf>
    <xf numFmtId="49" fontId="89" fillId="44" borderId="14" xfId="0" applyNumberFormat="1" applyFont="1" applyFill="1" applyBorder="1" applyAlignment="1" applyProtection="1">
      <alignment horizontal="center"/>
      <protection/>
    </xf>
    <xf numFmtId="49" fontId="89" fillId="44" borderId="31" xfId="0" applyNumberFormat="1" applyFont="1" applyFill="1" applyBorder="1" applyAlignment="1" applyProtection="1">
      <alignment horizontal="center"/>
      <protection/>
    </xf>
    <xf numFmtId="49" fontId="101" fillId="0" borderId="10" xfId="0" applyNumberFormat="1" applyFont="1" applyBorder="1" applyAlignment="1" applyProtection="1">
      <alignment horizontal="center" vertical="center" wrapText="1"/>
      <protection locked="0"/>
    </xf>
    <xf numFmtId="49" fontId="101" fillId="0" borderId="35" xfId="0" applyNumberFormat="1" applyFont="1" applyBorder="1" applyAlignment="1" applyProtection="1">
      <alignment horizontal="center"/>
      <protection locked="0"/>
    </xf>
    <xf numFmtId="49" fontId="89" fillId="44" borderId="10" xfId="0" applyNumberFormat="1" applyFont="1" applyFill="1" applyBorder="1" applyAlignment="1" applyProtection="1">
      <alignment vertical="center" wrapText="1"/>
      <protection/>
    </xf>
    <xf numFmtId="49" fontId="101" fillId="0" borderId="10" xfId="0" applyNumberFormat="1" applyFont="1" applyBorder="1" applyAlignment="1" applyProtection="1">
      <alignment horizontal="center"/>
      <protection locked="0"/>
    </xf>
    <xf numFmtId="49" fontId="89" fillId="44" borderId="26" xfId="0" applyNumberFormat="1" applyFont="1" applyFill="1" applyBorder="1" applyAlignment="1" applyProtection="1">
      <alignment horizontal="left" vertical="center" wrapText="1"/>
      <protection/>
    </xf>
    <xf numFmtId="49" fontId="89" fillId="44" borderId="21" xfId="0" applyNumberFormat="1" applyFont="1" applyFill="1" applyBorder="1" applyAlignment="1" applyProtection="1">
      <alignment horizontal="center" vertical="center" wrapText="1"/>
      <protection/>
    </xf>
    <xf numFmtId="49" fontId="102" fillId="44" borderId="30" xfId="0" applyNumberFormat="1" applyFont="1" applyFill="1" applyBorder="1" applyAlignment="1" applyProtection="1">
      <alignment horizontal="center" wrapText="1"/>
      <protection/>
    </xf>
    <xf numFmtId="49" fontId="104" fillId="44" borderId="30" xfId="0" applyNumberFormat="1" applyFont="1" applyFill="1" applyBorder="1" applyAlignment="1" applyProtection="1">
      <alignment horizontal="left" vertical="top" wrapText="1"/>
      <protection/>
    </xf>
    <xf numFmtId="49" fontId="113" fillId="44" borderId="30" xfId="0" applyNumberFormat="1" applyFont="1" applyFill="1" applyBorder="1" applyAlignment="1" applyProtection="1">
      <alignment vertical="top" wrapText="1"/>
      <protection/>
    </xf>
    <xf numFmtId="49" fontId="109" fillId="44" borderId="11" xfId="0" applyNumberFormat="1" applyFont="1" applyFill="1" applyBorder="1" applyAlignment="1" applyProtection="1">
      <alignment horizontal="left" vertical="center" wrapText="1"/>
      <protection/>
    </xf>
    <xf numFmtId="49" fontId="103" fillId="44" borderId="12" xfId="0" applyNumberFormat="1" applyFont="1" applyFill="1" applyBorder="1" applyAlignment="1" applyProtection="1">
      <alignment horizontal="center" wrapText="1"/>
      <protection/>
    </xf>
    <xf numFmtId="49" fontId="103" fillId="0" borderId="11" xfId="0" applyNumberFormat="1" applyFont="1" applyBorder="1" applyAlignment="1" applyProtection="1">
      <alignment horizontal="center" vertical="center" wrapText="1"/>
      <protection locked="0"/>
    </xf>
    <xf numFmtId="0" fontId="103" fillId="44" borderId="11" xfId="0" applyFont="1" applyFill="1" applyBorder="1" applyAlignment="1" applyProtection="1">
      <alignment horizontal="left" vertical="center" wrapText="1"/>
      <protection/>
    </xf>
    <xf numFmtId="49" fontId="114" fillId="44" borderId="0" xfId="0" applyNumberFormat="1" applyFont="1" applyFill="1" applyBorder="1" applyAlignment="1" applyProtection="1">
      <alignment horizontal="right" wrapText="1"/>
      <protection/>
    </xf>
    <xf numFmtId="14" fontId="103" fillId="59" borderId="36" xfId="0" applyNumberFormat="1" applyFont="1" applyFill="1" applyBorder="1" applyAlignment="1" applyProtection="1">
      <alignment horizontal="left" wrapText="1"/>
      <protection/>
    </xf>
    <xf numFmtId="14" fontId="103" fillId="59" borderId="37" xfId="0" applyNumberFormat="1" applyFont="1" applyFill="1" applyBorder="1" applyAlignment="1" applyProtection="1">
      <alignment horizontal="left" wrapText="1"/>
      <protection/>
    </xf>
    <xf numFmtId="14" fontId="103" fillId="59" borderId="38" xfId="0" applyNumberFormat="1" applyFont="1" applyFill="1" applyBorder="1" applyAlignment="1" applyProtection="1">
      <alignment horizontal="left" wrapText="1"/>
      <protection/>
    </xf>
    <xf numFmtId="49" fontId="115" fillId="44" borderId="11" xfId="0" applyNumberFormat="1" applyFont="1" applyFill="1" applyBorder="1" applyAlignment="1" applyProtection="1">
      <alignment horizontal="left" vertical="center" wrapText="1"/>
      <protection/>
    </xf>
    <xf numFmtId="49" fontId="104" fillId="44" borderId="39" xfId="0" applyNumberFormat="1" applyFont="1" applyFill="1" applyBorder="1" applyAlignment="1" applyProtection="1">
      <alignment horizontal="left" vertical="center"/>
      <protection/>
    </xf>
    <xf numFmtId="49" fontId="104" fillId="0" borderId="16" xfId="0" applyNumberFormat="1" applyFont="1" applyBorder="1" applyAlignment="1" applyProtection="1">
      <alignment horizontal="center"/>
      <protection locked="0"/>
    </xf>
    <xf numFmtId="49" fontId="116" fillId="0" borderId="40" xfId="0" applyNumberFormat="1" applyFont="1" applyBorder="1" applyAlignment="1" applyProtection="1">
      <alignment horizontal="center"/>
      <protection locked="0"/>
    </xf>
    <xf numFmtId="49" fontId="116" fillId="0" borderId="17" xfId="0" applyNumberFormat="1" applyFont="1" applyBorder="1" applyAlignment="1" applyProtection="1">
      <alignment horizontal="center"/>
      <protection locked="0"/>
    </xf>
    <xf numFmtId="49" fontId="8" fillId="44" borderId="41" xfId="0" applyNumberFormat="1" applyFont="1" applyFill="1" applyBorder="1" applyAlignment="1" applyProtection="1">
      <alignment horizontal="center"/>
      <protection/>
    </xf>
    <xf numFmtId="49" fontId="116" fillId="0" borderId="41" xfId="0" applyNumberFormat="1" applyFont="1" applyBorder="1" applyAlignment="1" applyProtection="1">
      <alignment horizontal="center"/>
      <protection locked="0"/>
    </xf>
    <xf numFmtId="49" fontId="104" fillId="44" borderId="41" xfId="0" applyNumberFormat="1" applyFont="1" applyFill="1" applyBorder="1" applyAlignment="1" applyProtection="1">
      <alignment horizontal="left"/>
      <protection/>
    </xf>
    <xf numFmtId="49" fontId="104" fillId="44" borderId="41" xfId="0" applyNumberFormat="1" applyFont="1" applyFill="1" applyBorder="1" applyAlignment="1" applyProtection="1">
      <alignment horizontal="center"/>
      <protection/>
    </xf>
    <xf numFmtId="0" fontId="117" fillId="0" borderId="0" xfId="0" applyFont="1" applyBorder="1" applyAlignment="1">
      <alignment vertical="center" wrapText="1"/>
    </xf>
    <xf numFmtId="49" fontId="89" fillId="44" borderId="27" xfId="0" applyNumberFormat="1" applyFont="1" applyFill="1" applyBorder="1" applyAlignment="1" applyProtection="1">
      <alignment horizontal="left" vertical="center" wrapText="1"/>
      <protection/>
    </xf>
    <xf numFmtId="49" fontId="3" fillId="0" borderId="27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hidden="1" locked="0"/>
    </xf>
    <xf numFmtId="2" fontId="110" fillId="44" borderId="10" xfId="0" applyNumberFormat="1" applyFont="1" applyFill="1" applyBorder="1" applyAlignment="1" applyProtection="1">
      <alignment horizontal="center"/>
      <protection hidden="1"/>
    </xf>
    <xf numFmtId="3" fontId="3" fillId="5" borderId="10" xfId="0" applyNumberFormat="1" applyFont="1" applyFill="1" applyBorder="1" applyAlignment="1" applyProtection="1">
      <alignment horizontal="left" vertical="center" wrapText="1"/>
      <protection hidden="1"/>
    </xf>
    <xf numFmtId="49" fontId="110" fillId="56" borderId="42" xfId="0" applyNumberFormat="1" applyFont="1" applyFill="1" applyBorder="1" applyAlignment="1" applyProtection="1">
      <alignment wrapText="1"/>
      <protection/>
    </xf>
    <xf numFmtId="49" fontId="108" fillId="58" borderId="26" xfId="0" applyNumberFormat="1" applyFont="1" applyFill="1" applyBorder="1" applyAlignment="1" applyProtection="1">
      <alignment horizontal="left" vertical="center"/>
      <protection/>
    </xf>
    <xf numFmtId="49" fontId="108" fillId="58" borderId="25" xfId="0" applyNumberFormat="1" applyFont="1" applyFill="1" applyBorder="1" applyAlignment="1" applyProtection="1">
      <alignment horizontal="left" vertical="center"/>
      <protection/>
    </xf>
    <xf numFmtId="49" fontId="108" fillId="58" borderId="21" xfId="0" applyNumberFormat="1" applyFont="1" applyFill="1" applyBorder="1" applyAlignment="1" applyProtection="1">
      <alignment horizontal="left" vertical="center"/>
      <protection/>
    </xf>
    <xf numFmtId="4" fontId="92" fillId="60" borderId="10" xfId="0" applyNumberFormat="1" applyFont="1" applyFill="1" applyBorder="1" applyAlignment="1" applyProtection="1">
      <alignment horizontal="center" vertical="center"/>
      <protection/>
    </xf>
    <xf numFmtId="183" fontId="92" fillId="60" borderId="10" xfId="0" applyNumberFormat="1" applyFont="1" applyFill="1" applyBorder="1" applyAlignment="1" applyProtection="1">
      <alignment horizontal="center" vertical="center"/>
      <protection/>
    </xf>
    <xf numFmtId="4" fontId="92" fillId="0" borderId="10" xfId="0" applyNumberFormat="1" applyFont="1" applyBorder="1" applyAlignment="1" applyProtection="1">
      <alignment horizontal="center" vertical="center"/>
      <protection locked="0"/>
    </xf>
    <xf numFmtId="0" fontId="118" fillId="44" borderId="10" xfId="0" applyFont="1" applyFill="1" applyBorder="1" applyAlignment="1" applyProtection="1">
      <alignment horizontal="center"/>
      <protection/>
    </xf>
    <xf numFmtId="49" fontId="94" fillId="44" borderId="10" xfId="0" applyNumberFormat="1" applyFont="1" applyFill="1" applyBorder="1" applyAlignment="1" applyProtection="1">
      <alignment horizontal="center" vertical="center" wrapText="1"/>
      <protection/>
    </xf>
    <xf numFmtId="49" fontId="94" fillId="44" borderId="26" xfId="0" applyNumberFormat="1" applyFont="1" applyFill="1" applyBorder="1" applyAlignment="1" applyProtection="1">
      <alignment horizontal="center" vertical="center" wrapText="1"/>
      <protection/>
    </xf>
    <xf numFmtId="14" fontId="9" fillId="44" borderId="10" xfId="0" applyNumberFormat="1" applyFont="1" applyFill="1" applyBorder="1" applyAlignment="1" applyProtection="1">
      <alignment horizontal="center"/>
      <protection/>
    </xf>
    <xf numFmtId="14" fontId="9" fillId="61" borderId="10" xfId="0" applyNumberFormat="1" applyFont="1" applyFill="1" applyBorder="1" applyAlignment="1" applyProtection="1">
      <alignment horizontal="center"/>
      <protection/>
    </xf>
    <xf numFmtId="49" fontId="92" fillId="44" borderId="10" xfId="0" applyNumberFormat="1" applyFont="1" applyFill="1" applyBorder="1" applyAlignment="1" applyProtection="1">
      <alignment horizontal="left" vertical="center"/>
      <protection/>
    </xf>
    <xf numFmtId="49" fontId="107" fillId="55" borderId="12" xfId="0" applyNumberFormat="1" applyFont="1" applyFill="1" applyBorder="1" applyAlignment="1" applyProtection="1">
      <alignment horizontal="center" vertical="center"/>
      <protection/>
    </xf>
    <xf numFmtId="49" fontId="112" fillId="55" borderId="12" xfId="0" applyNumberFormat="1" applyFont="1" applyFill="1" applyBorder="1" applyAlignment="1" applyProtection="1">
      <alignment horizontal="center" vertical="center" wrapText="1"/>
      <protection/>
    </xf>
    <xf numFmtId="49" fontId="119" fillId="55" borderId="43" xfId="0" applyNumberFormat="1" applyFont="1" applyFill="1" applyBorder="1" applyAlignment="1" applyProtection="1">
      <alignment horizontal="right"/>
      <protection/>
    </xf>
    <xf numFmtId="49" fontId="94" fillId="17" borderId="28" xfId="0" applyNumberFormat="1" applyFont="1" applyFill="1" applyBorder="1" applyAlignment="1" applyProtection="1">
      <alignment horizontal="center"/>
      <protection/>
    </xf>
    <xf numFmtId="49" fontId="94" fillId="55" borderId="30" xfId="0" applyNumberFormat="1" applyFont="1" applyFill="1" applyBorder="1" applyAlignment="1" applyProtection="1">
      <alignment horizontal="center"/>
      <protection/>
    </xf>
    <xf numFmtId="49" fontId="120" fillId="44" borderId="27" xfId="0" applyNumberFormat="1" applyFont="1" applyFill="1" applyBorder="1" applyAlignment="1" applyProtection="1">
      <alignment horizontal="left"/>
      <protection/>
    </xf>
    <xf numFmtId="49" fontId="92" fillId="0" borderId="27" xfId="0" applyNumberFormat="1" applyFont="1" applyBorder="1" applyAlignment="1" applyProtection="1">
      <alignment horizontal="center" vertical="center"/>
      <protection locked="0"/>
    </xf>
    <xf numFmtId="49" fontId="92" fillId="44" borderId="44" xfId="0" applyNumberFormat="1" applyFont="1" applyFill="1" applyBorder="1" applyAlignment="1" applyProtection="1">
      <alignment horizontal="left"/>
      <protection/>
    </xf>
    <xf numFmtId="49" fontId="94" fillId="0" borderId="28" xfId="0" applyNumberFormat="1" applyFont="1" applyBorder="1" applyAlignment="1" applyProtection="1">
      <alignment horizontal="center"/>
      <protection locked="0"/>
    </xf>
    <xf numFmtId="49" fontId="94" fillId="0" borderId="35" xfId="0" applyNumberFormat="1" applyFont="1" applyBorder="1" applyAlignment="1" applyProtection="1">
      <alignment horizontal="center"/>
      <protection locked="0"/>
    </xf>
    <xf numFmtId="49" fontId="92" fillId="44" borderId="10" xfId="0" applyNumberFormat="1" applyFont="1" applyFill="1" applyBorder="1" applyAlignment="1" applyProtection="1">
      <alignment horizontal="left"/>
      <protection/>
    </xf>
    <xf numFmtId="49" fontId="94" fillId="0" borderId="45" xfId="0" applyNumberFormat="1" applyFont="1" applyBorder="1" applyAlignment="1" applyProtection="1">
      <alignment horizontal="center"/>
      <protection locked="0"/>
    </xf>
    <xf numFmtId="49" fontId="92" fillId="44" borderId="46" xfId="0" applyNumberFormat="1" applyFont="1" applyFill="1" applyBorder="1" applyAlignment="1" applyProtection="1">
      <alignment horizontal="left"/>
      <protection/>
    </xf>
    <xf numFmtId="49" fontId="92" fillId="44" borderId="27" xfId="0" applyNumberFormat="1" applyFont="1" applyFill="1" applyBorder="1" applyAlignment="1" applyProtection="1">
      <alignment horizontal="center" vertical="center"/>
      <protection/>
    </xf>
    <xf numFmtId="14" fontId="92" fillId="5" borderId="27" xfId="0" applyNumberFormat="1" applyFont="1" applyFill="1" applyBorder="1" applyAlignment="1" applyProtection="1">
      <alignment horizontal="center" vertical="center"/>
      <protection locked="0"/>
    </xf>
    <xf numFmtId="0" fontId="92" fillId="5" borderId="27" xfId="0" applyFont="1" applyFill="1" applyBorder="1" applyAlignment="1" applyProtection="1">
      <alignment horizontal="center" vertical="center"/>
      <protection locked="0"/>
    </xf>
    <xf numFmtId="49" fontId="92" fillId="44" borderId="27" xfId="0" applyNumberFormat="1" applyFont="1" applyFill="1" applyBorder="1" applyAlignment="1" applyProtection="1">
      <alignment horizontal="left"/>
      <protection/>
    </xf>
    <xf numFmtId="1" fontId="92" fillId="0" borderId="27" xfId="0" applyNumberFormat="1" applyFont="1" applyBorder="1" applyAlignment="1" applyProtection="1">
      <alignment horizontal="center" vertical="center"/>
      <protection locked="0"/>
    </xf>
    <xf numFmtId="49" fontId="93" fillId="44" borderId="10" xfId="0" applyNumberFormat="1" applyFont="1" applyFill="1" applyBorder="1" applyAlignment="1" applyProtection="1">
      <alignment horizontal="center"/>
      <protection/>
    </xf>
    <xf numFmtId="49" fontId="9" fillId="44" borderId="10" xfId="0" applyNumberFormat="1" applyFont="1" applyFill="1" applyBorder="1" applyAlignment="1" applyProtection="1">
      <alignment horizontal="left"/>
      <protection locked="0"/>
    </xf>
    <xf numFmtId="2" fontId="9" fillId="44" borderId="10" xfId="0" applyNumberFormat="1" applyFont="1" applyFill="1" applyBorder="1" applyAlignment="1" applyProtection="1">
      <alignment horizontal="left"/>
      <protection locked="0"/>
    </xf>
    <xf numFmtId="2" fontId="9" fillId="44" borderId="26" xfId="0" applyNumberFormat="1" applyFont="1" applyFill="1" applyBorder="1" applyAlignment="1" applyProtection="1">
      <alignment horizontal="left" wrapText="1" shrinkToFit="1"/>
      <protection locked="0"/>
    </xf>
    <xf numFmtId="2" fontId="9" fillId="44" borderId="25" xfId="0" applyNumberFormat="1" applyFont="1" applyFill="1" applyBorder="1" applyAlignment="1" applyProtection="1">
      <alignment horizontal="left" wrapText="1" shrinkToFit="1"/>
      <protection locked="0"/>
    </xf>
    <xf numFmtId="2" fontId="9" fillId="44" borderId="21" xfId="0" applyNumberFormat="1" applyFont="1" applyFill="1" applyBorder="1" applyAlignment="1" applyProtection="1">
      <alignment horizontal="left" wrapText="1" shrinkToFit="1"/>
      <protection locked="0"/>
    </xf>
    <xf numFmtId="14" fontId="94" fillId="59" borderId="10" xfId="0" applyNumberFormat="1" applyFont="1" applyFill="1" applyBorder="1" applyAlignment="1" applyProtection="1">
      <alignment horizontal="center" vertical="center" wrapText="1"/>
      <protection locked="0"/>
    </xf>
    <xf numFmtId="49" fontId="94" fillId="44" borderId="10" xfId="0" applyNumberFormat="1" applyFont="1" applyFill="1" applyBorder="1" applyAlignment="1" applyProtection="1">
      <alignment horizontal="center" vertical="center" wrapText="1"/>
      <protection hidden="1"/>
    </xf>
    <xf numFmtId="49" fontId="113" fillId="44" borderId="10" xfId="0" applyNumberFormat="1" applyFont="1" applyFill="1" applyBorder="1" applyAlignment="1" applyProtection="1">
      <alignment horizontal="center" vertical="top"/>
      <protection hidden="1"/>
    </xf>
    <xf numFmtId="4" fontId="113" fillId="44" borderId="26" xfId="0" applyNumberFormat="1" applyFont="1" applyFill="1" applyBorder="1" applyAlignment="1" applyProtection="1">
      <alignment horizontal="center" vertical="top"/>
      <protection hidden="1"/>
    </xf>
    <xf numFmtId="14" fontId="113" fillId="44" borderId="10" xfId="0" applyNumberFormat="1" applyFont="1" applyFill="1" applyBorder="1" applyAlignment="1" applyProtection="1">
      <alignment horizontal="center" vertical="top"/>
      <protection hidden="1"/>
    </xf>
    <xf numFmtId="49" fontId="94" fillId="44" borderId="25" xfId="0" applyNumberFormat="1" applyFont="1" applyFill="1" applyBorder="1" applyAlignment="1" applyProtection="1">
      <alignment horizontal="center" vertical="center" wrapText="1"/>
      <protection/>
    </xf>
    <xf numFmtId="49" fontId="94" fillId="44" borderId="21" xfId="0" applyNumberFormat="1" applyFont="1" applyFill="1" applyBorder="1" applyAlignment="1" applyProtection="1">
      <alignment horizontal="center" vertical="center" wrapText="1"/>
      <protection/>
    </xf>
    <xf numFmtId="49" fontId="93" fillId="58" borderId="10" xfId="0" applyNumberFormat="1" applyFont="1" applyFill="1" applyBorder="1" applyAlignment="1" applyProtection="1">
      <alignment horizontal="center" vertical="center"/>
      <protection/>
    </xf>
    <xf numFmtId="49" fontId="92" fillId="58" borderId="10" xfId="0" applyNumberFormat="1" applyFont="1" applyFill="1" applyBorder="1" applyAlignment="1" applyProtection="1">
      <alignment horizontal="left" vertical="center"/>
      <protection/>
    </xf>
    <xf numFmtId="4" fontId="92" fillId="58" borderId="10" xfId="0" applyNumberFormat="1" applyFont="1" applyFill="1" applyBorder="1" applyAlignment="1" applyProtection="1">
      <alignment horizontal="center" vertical="center"/>
      <protection/>
    </xf>
    <xf numFmtId="1" fontId="92" fillId="0" borderId="10" xfId="0" applyNumberFormat="1" applyFont="1" applyBorder="1" applyAlignment="1" applyProtection="1">
      <alignment horizontal="center" vertical="center"/>
      <protection locked="0"/>
    </xf>
    <xf numFmtId="49" fontId="108" fillId="58" borderId="10" xfId="0" applyNumberFormat="1" applyFont="1" applyFill="1" applyBorder="1" applyAlignment="1" applyProtection="1">
      <alignment vertical="center"/>
      <protection/>
    </xf>
    <xf numFmtId="49" fontId="108" fillId="58" borderId="26" xfId="0" applyNumberFormat="1" applyFont="1" applyFill="1" applyBorder="1" applyAlignment="1" applyProtection="1">
      <alignment vertical="center" wrapText="1"/>
      <protection/>
    </xf>
    <xf numFmtId="49" fontId="108" fillId="58" borderId="25" xfId="0" applyNumberFormat="1" applyFont="1" applyFill="1" applyBorder="1" applyAlignment="1" applyProtection="1">
      <alignment vertical="center" wrapText="1"/>
      <protection/>
    </xf>
    <xf numFmtId="49" fontId="108" fillId="58" borderId="21" xfId="0" applyNumberFormat="1" applyFont="1" applyFill="1" applyBorder="1" applyAlignment="1" applyProtection="1">
      <alignment vertical="center" wrapText="1"/>
      <protection/>
    </xf>
    <xf numFmtId="49" fontId="121" fillId="58" borderId="10" xfId="0" applyNumberFormat="1" applyFont="1" applyFill="1" applyBorder="1" applyAlignment="1" applyProtection="1">
      <alignment horizontal="left" vertical="center" wrapText="1"/>
      <protection/>
    </xf>
    <xf numFmtId="183" fontId="92" fillId="58" borderId="10" xfId="0" applyNumberFormat="1" applyFont="1" applyFill="1" applyBorder="1" applyAlignment="1" applyProtection="1">
      <alignment horizontal="center" vertical="center"/>
      <protection/>
    </xf>
    <xf numFmtId="49" fontId="92" fillId="58" borderId="10" xfId="0" applyNumberFormat="1" applyFont="1" applyFill="1" applyBorder="1" applyAlignment="1" applyProtection="1">
      <alignment horizontal="left"/>
      <protection/>
    </xf>
    <xf numFmtId="9" fontId="92" fillId="5" borderId="10" xfId="0" applyNumberFormat="1" applyFont="1" applyFill="1" applyBorder="1" applyAlignment="1" applyProtection="1">
      <alignment horizontal="center" vertical="center"/>
      <protection hidden="1"/>
    </xf>
    <xf numFmtId="183" fontId="92" fillId="58" borderId="26" xfId="0" applyNumberFormat="1" applyFont="1" applyFill="1" applyBorder="1" applyAlignment="1" applyProtection="1">
      <alignment horizontal="center" vertical="center"/>
      <protection/>
    </xf>
    <xf numFmtId="183" fontId="92" fillId="58" borderId="25" xfId="0" applyNumberFormat="1" applyFont="1" applyFill="1" applyBorder="1" applyAlignment="1" applyProtection="1">
      <alignment horizontal="center" vertical="center"/>
      <protection/>
    </xf>
    <xf numFmtId="183" fontId="92" fillId="58" borderId="21" xfId="0" applyNumberFormat="1" applyFont="1" applyFill="1" applyBorder="1" applyAlignment="1" applyProtection="1">
      <alignment horizontal="center" vertical="center"/>
      <protection/>
    </xf>
    <xf numFmtId="49" fontId="93" fillId="58" borderId="10" xfId="0" applyNumberFormat="1" applyFont="1" applyFill="1" applyBorder="1" applyAlignment="1" applyProtection="1">
      <alignment horizontal="right"/>
      <protection/>
    </xf>
    <xf numFmtId="0" fontId="92" fillId="58" borderId="10" xfId="0" applyFont="1" applyFill="1" applyBorder="1" applyAlignment="1" applyProtection="1">
      <alignment horizontal="center"/>
      <protection/>
    </xf>
    <xf numFmtId="4" fontId="92" fillId="58" borderId="10" xfId="0" applyNumberFormat="1" applyFont="1" applyFill="1" applyBorder="1" applyAlignment="1" applyProtection="1">
      <alignment horizontal="center"/>
      <protection/>
    </xf>
    <xf numFmtId="49" fontId="9" fillId="62" borderId="10" xfId="0" applyNumberFormat="1" applyFont="1" applyFill="1" applyBorder="1" applyAlignment="1" applyProtection="1">
      <alignment horizontal="left" vertical="center"/>
      <protection/>
    </xf>
    <xf numFmtId="49" fontId="74" fillId="0" borderId="10" xfId="43" applyNumberFormat="1" applyFont="1" applyBorder="1" applyAlignment="1" applyProtection="1">
      <alignment horizontal="center"/>
      <protection/>
    </xf>
    <xf numFmtId="0" fontId="74" fillId="0" borderId="26" xfId="43" applyBorder="1" applyAlignment="1" applyProtection="1">
      <alignment horizontal="center"/>
      <protection/>
    </xf>
    <xf numFmtId="49" fontId="74" fillId="0" borderId="25" xfId="43" applyNumberFormat="1" applyFont="1" applyBorder="1" applyAlignment="1" applyProtection="1">
      <alignment horizontal="center"/>
      <protection/>
    </xf>
    <xf numFmtId="49" fontId="74" fillId="0" borderId="21" xfId="43" applyNumberFormat="1" applyFont="1" applyBorder="1" applyAlignment="1" applyProtection="1">
      <alignment horizontal="center"/>
      <protection/>
    </xf>
    <xf numFmtId="49" fontId="122" fillId="62" borderId="10" xfId="0" applyNumberFormat="1" applyFont="1" applyFill="1" applyBorder="1" applyAlignment="1" applyProtection="1">
      <alignment horizontal="right"/>
      <protection/>
    </xf>
    <xf numFmtId="4" fontId="93" fillId="0" borderId="10" xfId="0" applyNumberFormat="1" applyFont="1" applyFill="1" applyBorder="1" applyAlignment="1" applyProtection="1">
      <alignment horizontal="center"/>
      <protection locked="0"/>
    </xf>
    <xf numFmtId="49" fontId="9" fillId="62" borderId="10" xfId="0" applyNumberFormat="1" applyFont="1" applyFill="1" applyBorder="1" applyAlignment="1" applyProtection="1">
      <alignment vertical="center"/>
      <protection/>
    </xf>
    <xf numFmtId="49" fontId="123" fillId="0" borderId="10" xfId="0" applyNumberFormat="1" applyFont="1" applyBorder="1" applyAlignment="1" applyProtection="1">
      <alignment horizontal="center" wrapText="1"/>
      <protection locked="0"/>
    </xf>
    <xf numFmtId="49" fontId="93" fillId="56" borderId="10" xfId="0" applyNumberFormat="1" applyFont="1" applyFill="1" applyBorder="1" applyAlignment="1" applyProtection="1">
      <alignment horizontal="center" vertical="center"/>
      <protection/>
    </xf>
    <xf numFmtId="49" fontId="93" fillId="0" borderId="10" xfId="0" applyNumberFormat="1" applyFont="1" applyBorder="1" applyAlignment="1" applyProtection="1">
      <alignment horizontal="center"/>
      <protection locked="0"/>
    </xf>
    <xf numFmtId="49" fontId="93" fillId="56" borderId="10" xfId="0" applyNumberFormat="1" applyFont="1" applyFill="1" applyBorder="1" applyAlignment="1" applyProtection="1">
      <alignment horizontal="left" vertical="center"/>
      <protection/>
    </xf>
    <xf numFmtId="49" fontId="93" fillId="56" borderId="10" xfId="0" applyNumberFormat="1" applyFont="1" applyFill="1" applyBorder="1" applyAlignment="1" applyProtection="1">
      <alignment horizontal="center"/>
      <protection/>
    </xf>
    <xf numFmtId="49" fontId="110" fillId="56" borderId="47" xfId="0" applyNumberFormat="1" applyFont="1" applyFill="1" applyBorder="1" applyAlignment="1" applyProtection="1">
      <alignment vertical="center" wrapText="1"/>
      <protection/>
    </xf>
    <xf numFmtId="49" fontId="110" fillId="56" borderId="42" xfId="0" applyNumberFormat="1" applyFont="1" applyFill="1" applyBorder="1" applyAlignment="1" applyProtection="1">
      <alignment/>
      <protection/>
    </xf>
    <xf numFmtId="0" fontId="124" fillId="56" borderId="23" xfId="0" applyFont="1" applyFill="1" applyBorder="1" applyAlignment="1" applyProtection="1">
      <alignment horizontal="center"/>
      <protection/>
    </xf>
    <xf numFmtId="49" fontId="125" fillId="0" borderId="31" xfId="0" applyNumberFormat="1" applyFont="1" applyBorder="1" applyAlignment="1" applyProtection="1">
      <alignment horizontal="center" wrapText="1"/>
      <protection locked="0"/>
    </xf>
    <xf numFmtId="49" fontId="125" fillId="0" borderId="15" xfId="0" applyNumberFormat="1" applyFont="1" applyBorder="1" applyAlignment="1" applyProtection="1">
      <alignment horizontal="center" wrapText="1"/>
      <protection locked="0"/>
    </xf>
    <xf numFmtId="49" fontId="125" fillId="0" borderId="16" xfId="0" applyNumberFormat="1" applyFont="1" applyBorder="1" applyAlignment="1" applyProtection="1">
      <alignment horizontal="center" wrapText="1"/>
      <protection locked="0"/>
    </xf>
    <xf numFmtId="49" fontId="93" fillId="0" borderId="10" xfId="0" applyNumberFormat="1" applyFont="1" applyBorder="1" applyAlignment="1" applyProtection="1">
      <alignment horizontal="center" wrapText="1"/>
      <protection locked="0"/>
    </xf>
    <xf numFmtId="0" fontId="92" fillId="0" borderId="0" xfId="0" applyFont="1" applyBorder="1" applyAlignment="1" applyProtection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E6E6E6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68</xdr:col>
      <xdr:colOff>57150</xdr:colOff>
      <xdr:row>2</xdr:row>
      <xdr:rowOff>333375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47650"/>
          <a:ext cx="6381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19</xdr:col>
      <xdr:colOff>114300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9550"/>
          <a:ext cx="2524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11</xdr:col>
      <xdr:colOff>762000</xdr:colOff>
      <xdr:row>21</xdr:row>
      <xdr:rowOff>190500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73975"/>
          <a:ext cx="2514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d.arbitr.ru/" TargetMode="External" /><Relationship Id="rId2" Type="http://schemas.openxmlformats.org/officeDocument/2006/relationships/hyperlink" Target="https://service.nalog.ru/pau.do" TargetMode="External" /><Relationship Id="rId3" Type="http://schemas.openxmlformats.org/officeDocument/2006/relationships/hyperlink" Target="http://bankrot.fedresurs.ru/ArbitrManagersList.aspx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U148"/>
  <sheetViews>
    <sheetView tabSelected="1" view="pageBreakPreview" zoomScaleSheetLayoutView="100" zoomScalePageLayoutView="120" workbookViewId="0" topLeftCell="A1">
      <selection activeCell="CM18" sqref="CM18"/>
    </sheetView>
  </sheetViews>
  <sheetFormatPr defaultColWidth="9.140625" defaultRowHeight="15"/>
  <cols>
    <col min="1" max="1" width="5.7109375" style="1" bestFit="1" customWidth="1"/>
    <col min="2" max="69" width="1.421875" style="1" customWidth="1"/>
    <col min="70" max="70" width="2.140625" style="1" customWidth="1"/>
    <col min="71" max="101" width="1.421875" style="1" customWidth="1"/>
    <col min="102" max="16384" width="9.140625" style="1" customWidth="1"/>
  </cols>
  <sheetData>
    <row r="1" spans="1:255" ht="15">
      <c r="A1" s="18" t="s">
        <v>319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30" customHeight="1">
      <c r="A2" s="253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30" customHeight="1">
      <c r="A3" s="253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33" customHeight="1" thickBot="1">
      <c r="A4"/>
      <c r="B4" s="140" t="s">
        <v>281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/>
      <c r="BR4"/>
      <c r="BS4"/>
      <c r="BT4"/>
      <c r="BU4"/>
      <c r="BV4"/>
      <c r="BW4"/>
      <c r="BX4"/>
      <c r="BY4"/>
      <c r="BZ4"/>
      <c r="CA4" s="1" t="s">
        <v>0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7.25" thickBot="1" thickTop="1">
      <c r="A5"/>
      <c r="B5" s="80"/>
      <c r="C5" s="80"/>
      <c r="D5" s="136"/>
      <c r="E5" s="136"/>
      <c r="F5" s="136"/>
      <c r="G5" s="78"/>
      <c r="H5" s="153" t="s">
        <v>276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5"/>
      <c r="BR5"/>
      <c r="BS5"/>
      <c r="BT5"/>
      <c r="BU5"/>
      <c r="BV5"/>
      <c r="BW5"/>
      <c r="BX5"/>
      <c r="BY5"/>
      <c r="BZ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4.5" customHeight="1" thickBot="1" thickTop="1">
      <c r="A6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2"/>
      <c r="BR6"/>
      <c r="BS6"/>
      <c r="BT6"/>
      <c r="BU6"/>
      <c r="BV6"/>
      <c r="BW6"/>
      <c r="BX6"/>
      <c r="BY6"/>
      <c r="BZ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7.25" thickBot="1" thickTop="1">
      <c r="A7"/>
      <c r="B7" s="79"/>
      <c r="C7" s="80"/>
      <c r="D7" s="136"/>
      <c r="E7" s="136"/>
      <c r="F7" s="136"/>
      <c r="G7" s="78"/>
      <c r="H7" s="153" t="s">
        <v>277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6"/>
      <c r="BR7"/>
      <c r="BS7"/>
      <c r="BT7"/>
      <c r="BU7"/>
      <c r="BV7"/>
      <c r="BW7"/>
      <c r="BX7"/>
      <c r="BY7"/>
      <c r="BZ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49.5" customHeight="1" thickBot="1" thickTop="1">
      <c r="A8"/>
      <c r="B8" s="143" t="s">
        <v>289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5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2.75" customHeight="1" thickBot="1" thickTop="1">
      <c r="A9"/>
      <c r="B9" s="146" t="s">
        <v>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7" t="s">
        <v>2</v>
      </c>
      <c r="U9" s="147"/>
      <c r="V9" s="48"/>
      <c r="W9" s="152" t="s">
        <v>275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257">
        <f>котировка!O10</f>
        <v>0</v>
      </c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148" t="s">
        <v>3</v>
      </c>
      <c r="BI9" s="148"/>
      <c r="BJ9" s="149">
        <f>котировка!AI10</f>
        <v>0</v>
      </c>
      <c r="BK9" s="150"/>
      <c r="BL9" s="150"/>
      <c r="BM9" s="150"/>
      <c r="BN9" s="150"/>
      <c r="BO9" s="150"/>
      <c r="BP9" s="150"/>
      <c r="BQ9" s="151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1" customFormat="1" ht="4.5" customHeight="1" thickTop="1">
      <c r="A10" s="9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51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52"/>
      <c r="BL10" s="52"/>
      <c r="BM10" s="52"/>
      <c r="BN10" s="52"/>
      <c r="BO10" s="52"/>
      <c r="BP10" s="52"/>
      <c r="BQ10" s="53"/>
      <c r="BR10" s="10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11" customFormat="1" ht="15.75" customHeight="1">
      <c r="A11" s="9"/>
      <c r="B11" s="157" t="s">
        <v>4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ht="12" customHeight="1">
      <c r="A12"/>
      <c r="B12" s="158" t="s">
        <v>5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9" t="s">
        <v>5</v>
      </c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2" customHeight="1">
      <c r="A13"/>
      <c r="B13" s="158" t="s">
        <v>115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 customHeight="1">
      <c r="A14"/>
      <c r="B14" s="158" t="s">
        <v>117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60" t="s">
        <v>0</v>
      </c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/>
      <c r="B15" s="158" t="s">
        <v>118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60" t="s">
        <v>0</v>
      </c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6.25" customHeight="1">
      <c r="A16"/>
      <c r="B16" s="158" t="s">
        <v>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6.25" customHeight="1">
      <c r="A17"/>
      <c r="B17" s="158" t="s">
        <v>116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60" t="s">
        <v>0</v>
      </c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1.75" customHeight="1">
      <c r="A18"/>
      <c r="B18" s="158" t="s">
        <v>37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60" t="s">
        <v>0</v>
      </c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9.5" customHeight="1">
      <c r="A19"/>
      <c r="B19" s="158" t="s">
        <v>8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60" t="s">
        <v>0</v>
      </c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9.5" customHeight="1">
      <c r="A20"/>
      <c r="B20" s="158" t="s">
        <v>9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61" t="s">
        <v>0</v>
      </c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 customHeight="1">
      <c r="A21"/>
      <c r="B21" s="162" t="s">
        <v>10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2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9.5" customHeight="1">
      <c r="A22"/>
      <c r="B22" s="163" t="s">
        <v>11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4" t="s">
        <v>12</v>
      </c>
      <c r="S22" s="164"/>
      <c r="T22" s="164"/>
      <c r="U22" s="164"/>
      <c r="V22" s="164"/>
      <c r="W22" s="164"/>
      <c r="X22" s="164"/>
      <c r="Y22" s="164"/>
      <c r="Z22" s="165">
        <v>0</v>
      </c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7" customHeight="1">
      <c r="A2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4" t="s">
        <v>13</v>
      </c>
      <c r="S23" s="164"/>
      <c r="T23" s="164"/>
      <c r="U23" s="164"/>
      <c r="V23" s="164"/>
      <c r="W23" s="164"/>
      <c r="X23" s="164"/>
      <c r="Y23" s="16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6.25" customHeight="1">
      <c r="A24"/>
      <c r="B24" s="167" t="s">
        <v>14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9"/>
      <c r="Z24" s="256" t="s">
        <v>236</v>
      </c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S24"/>
      <c r="BT24"/>
      <c r="BU24" s="46" t="e">
        <f>IF(Z24," ","Выбрать СРО из списка")</f>
        <v>#VALUE!</v>
      </c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6.25" customHeight="1">
      <c r="A25"/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2"/>
      <c r="Z25" s="258" t="str">
        <f>VLOOKUP(Z24,СРО!C2:D52,2,)</f>
        <v>МСО ПАУ - Ассоциация «Межрегиональная саморегулируемая организация профессиональных арбитражных управляющих»</v>
      </c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/>
      <c r="B26" s="173" t="s">
        <v>297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5"/>
      <c r="Z26" s="166" t="s">
        <v>15</v>
      </c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0" t="s">
        <v>0</v>
      </c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/>
      <c r="BS26"/>
      <c r="BT26"/>
      <c r="BU26"/>
      <c r="BV26"/>
      <c r="BW26"/>
      <c r="BX26"/>
      <c r="BY26" s="9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/>
      <c r="B27" s="176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8"/>
      <c r="Z27" s="166" t="s">
        <v>119</v>
      </c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0" t="s">
        <v>0</v>
      </c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/>
      <c r="BS27"/>
      <c r="BT27"/>
      <c r="BU27"/>
      <c r="BV27"/>
      <c r="BW27"/>
      <c r="BX27"/>
      <c r="BY27" s="9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/>
      <c r="B28" s="176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8"/>
      <c r="Z28" s="166" t="s">
        <v>16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0" t="s">
        <v>0</v>
      </c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/>
      <c r="B29" s="176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8"/>
      <c r="Z29" s="166" t="s">
        <v>17</v>
      </c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0" t="s">
        <v>0</v>
      </c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4.25" customHeight="1">
      <c r="A30"/>
      <c r="B30" s="179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1"/>
      <c r="Z30" s="166" t="s">
        <v>18</v>
      </c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0" t="s">
        <v>0</v>
      </c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4.25" customHeight="1">
      <c r="A31"/>
      <c r="B31" s="173" t="s">
        <v>19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5"/>
      <c r="Z31" s="166" t="s">
        <v>20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4.25" customHeight="1">
      <c r="A32"/>
      <c r="B32" s="176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8"/>
      <c r="Z32" s="166" t="s">
        <v>119</v>
      </c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8"/>
      <c r="Z33" s="166" t="s">
        <v>21</v>
      </c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4.25" customHeight="1">
      <c r="A34"/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8"/>
      <c r="Z34" s="166" t="s">
        <v>22</v>
      </c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4.25" customHeight="1">
      <c r="A35"/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1"/>
      <c r="Z35" s="254" t="s">
        <v>23</v>
      </c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36.75" customHeight="1">
      <c r="A36"/>
      <c r="B36" s="182" t="s">
        <v>298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4.5" customHeight="1" thickBot="1">
      <c r="A37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4.25" customHeight="1" thickBot="1" thickTop="1">
      <c r="A38"/>
      <c r="B38" s="54"/>
      <c r="C38" s="136"/>
      <c r="D38" s="136"/>
      <c r="E38" s="136"/>
      <c r="F38" s="58" t="s">
        <v>24</v>
      </c>
      <c r="G38" s="58"/>
      <c r="H38" s="58"/>
      <c r="I38" s="58"/>
      <c r="J38" s="58"/>
      <c r="K38" s="58"/>
      <c r="L38" s="58"/>
      <c r="M38" s="136"/>
      <c r="N38" s="136"/>
      <c r="O38" s="136"/>
      <c r="P38" s="58" t="s">
        <v>25</v>
      </c>
      <c r="Q38" s="58"/>
      <c r="R38" s="58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4.5" customHeight="1" thickTop="1">
      <c r="A39"/>
      <c r="B39" s="54"/>
      <c r="C39" s="137" t="s">
        <v>0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4.25" customHeight="1">
      <c r="A40"/>
      <c r="B40" s="183" t="s">
        <v>0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36.75" customHeight="1">
      <c r="A41"/>
      <c r="B41" s="182" t="s">
        <v>299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s="11" customFormat="1" ht="4.5" customHeight="1" thickBot="1">
      <c r="A42" s="9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7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</row>
    <row r="43" spans="1:255" ht="15.75" customHeight="1" thickBot="1" thickTop="1">
      <c r="A43"/>
      <c r="B43" s="54"/>
      <c r="C43" s="136"/>
      <c r="D43" s="136"/>
      <c r="E43" s="136"/>
      <c r="F43" s="58" t="s">
        <v>24</v>
      </c>
      <c r="G43" s="58"/>
      <c r="H43" s="58"/>
      <c r="I43" s="58"/>
      <c r="J43" s="58"/>
      <c r="K43" s="58"/>
      <c r="L43" s="58"/>
      <c r="M43" s="136"/>
      <c r="N43" s="136"/>
      <c r="O43" s="136"/>
      <c r="P43" s="58" t="s">
        <v>25</v>
      </c>
      <c r="Q43" s="58"/>
      <c r="R43" s="58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11" customFormat="1" ht="6" customHeight="1" thickTop="1">
      <c r="A44" s="9"/>
      <c r="B44" s="54"/>
      <c r="C44" s="137" t="s">
        <v>0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</row>
    <row r="45" spans="1:255" ht="17.25" customHeight="1">
      <c r="A45"/>
      <c r="B45" s="183" t="s">
        <v>0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s="11" customFormat="1" ht="36.75" customHeight="1">
      <c r="A46" s="9"/>
      <c r="B46" s="135" t="s">
        <v>143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</row>
    <row r="47" spans="1:255" s="11" customFormat="1" ht="4.5" customHeight="1" thickBot="1">
      <c r="A47" s="9"/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7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1:255" ht="15.75" customHeight="1" thickBot="1" thickTop="1">
      <c r="A48"/>
      <c r="B48" s="54"/>
      <c r="C48" s="136"/>
      <c r="D48" s="136"/>
      <c r="E48" s="136"/>
      <c r="F48" s="58" t="s">
        <v>24</v>
      </c>
      <c r="G48" s="58"/>
      <c r="H48" s="58"/>
      <c r="I48" s="58"/>
      <c r="J48" s="58"/>
      <c r="K48" s="58"/>
      <c r="L48" s="58"/>
      <c r="M48" s="136"/>
      <c r="N48" s="136"/>
      <c r="O48" s="136"/>
      <c r="P48" s="58" t="s">
        <v>25</v>
      </c>
      <c r="Q48" s="58"/>
      <c r="R48" s="58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s="11" customFormat="1" ht="6" customHeight="1" thickTop="1">
      <c r="A49" s="9"/>
      <c r="B49" s="54"/>
      <c r="C49" s="137" t="s">
        <v>0</v>
      </c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</row>
    <row r="50" spans="1:255" s="13" customFormat="1" ht="17.25" customHeight="1">
      <c r="A50" s="12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s="13" customFormat="1" ht="36.75" customHeight="1">
      <c r="A51" s="12"/>
      <c r="B51" s="135" t="s">
        <v>268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s="13" customFormat="1" ht="3.75" customHeight="1" thickBot="1">
      <c r="A52" s="12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13" customFormat="1" ht="15.75" customHeight="1" thickBot="1" thickTop="1">
      <c r="A53" s="12"/>
      <c r="B53" s="54"/>
      <c r="C53" s="136"/>
      <c r="D53" s="136"/>
      <c r="E53" s="136"/>
      <c r="F53" s="58" t="s">
        <v>24</v>
      </c>
      <c r="G53" s="58"/>
      <c r="H53" s="58"/>
      <c r="I53" s="58"/>
      <c r="J53" s="58"/>
      <c r="K53" s="58"/>
      <c r="L53" s="58"/>
      <c r="M53" s="136"/>
      <c r="N53" s="136"/>
      <c r="O53" s="136"/>
      <c r="P53" s="58" t="s">
        <v>25</v>
      </c>
      <c r="Q53" s="58"/>
      <c r="R53" s="58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s="13" customFormat="1" ht="17.25" customHeight="1" thickTop="1">
      <c r="A54" s="12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255" s="11" customFormat="1" ht="36.75" customHeight="1">
      <c r="A55" s="9"/>
      <c r="B55" s="135" t="s">
        <v>290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</row>
    <row r="56" spans="1:255" s="11" customFormat="1" ht="3.75" customHeight="1" thickBot="1">
      <c r="A56" s="9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</row>
    <row r="57" spans="1:255" ht="15.75" customHeight="1" thickBot="1" thickTop="1">
      <c r="A57"/>
      <c r="B57" s="54"/>
      <c r="C57" s="136"/>
      <c r="D57" s="136"/>
      <c r="E57" s="136"/>
      <c r="F57" s="58" t="s">
        <v>24</v>
      </c>
      <c r="G57" s="58"/>
      <c r="H57" s="58"/>
      <c r="I57" s="58"/>
      <c r="J57" s="58"/>
      <c r="K57" s="58"/>
      <c r="L57" s="58"/>
      <c r="M57" s="136"/>
      <c r="N57" s="136"/>
      <c r="O57" s="136"/>
      <c r="P57" s="58" t="s">
        <v>25</v>
      </c>
      <c r="Q57" s="58"/>
      <c r="R57" s="58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s="11" customFormat="1" ht="4.5" customHeight="1" thickTop="1">
      <c r="A58" s="9"/>
      <c r="B58" s="54"/>
      <c r="C58" s="137" t="s">
        <v>0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</row>
    <row r="59" spans="1:255" s="13" customFormat="1" ht="17.25" customHeight="1">
      <c r="A59" s="12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</row>
    <row r="60" spans="1:255" s="11" customFormat="1" ht="36.75" customHeight="1">
      <c r="A60" s="9"/>
      <c r="B60" s="135" t="s">
        <v>144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</row>
    <row r="61" spans="1:255" s="11" customFormat="1" ht="6" customHeight="1" thickBot="1">
      <c r="A61" s="9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</row>
    <row r="62" spans="1:255" ht="15.75" customHeight="1" thickBot="1" thickTop="1">
      <c r="A62"/>
      <c r="B62" s="54"/>
      <c r="C62" s="136"/>
      <c r="D62" s="136"/>
      <c r="E62" s="136"/>
      <c r="F62" s="58" t="s">
        <v>24</v>
      </c>
      <c r="G62" s="58"/>
      <c r="H62" s="58"/>
      <c r="I62" s="58"/>
      <c r="J62" s="58"/>
      <c r="K62" s="58"/>
      <c r="L62" s="58"/>
      <c r="M62" s="186"/>
      <c r="N62" s="186"/>
      <c r="O62" s="186"/>
      <c r="P62" s="58" t="s">
        <v>25</v>
      </c>
      <c r="Q62" s="58"/>
      <c r="R62" s="58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s="11" customFormat="1" ht="5.25" customHeight="1" thickTop="1">
      <c r="A63" s="9"/>
      <c r="B63" s="54"/>
      <c r="C63" s="137" t="s">
        <v>0</v>
      </c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</row>
    <row r="64" spans="1:255" ht="17.25" customHeight="1">
      <c r="A64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s="11" customFormat="1" ht="27.75" customHeight="1">
      <c r="A65" s="9"/>
      <c r="B65" s="135" t="s">
        <v>26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</row>
    <row r="66" spans="1:255" s="11" customFormat="1" ht="5.25" customHeight="1" thickBot="1">
      <c r="A66" s="9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7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</row>
    <row r="67" spans="1:255" ht="15.75" customHeight="1" thickBot="1" thickTop="1">
      <c r="A67"/>
      <c r="B67" s="54"/>
      <c r="C67" s="136"/>
      <c r="D67" s="136"/>
      <c r="E67" s="136"/>
      <c r="F67" s="58" t="s">
        <v>24</v>
      </c>
      <c r="G67" s="58"/>
      <c r="H67" s="58"/>
      <c r="I67" s="58"/>
      <c r="J67" s="58"/>
      <c r="K67" s="58"/>
      <c r="L67" s="58"/>
      <c r="M67" s="136"/>
      <c r="N67" s="136"/>
      <c r="O67" s="136"/>
      <c r="P67" s="58" t="s">
        <v>25</v>
      </c>
      <c r="Q67" s="58"/>
      <c r="R67" s="58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s="11" customFormat="1" ht="5.25" customHeight="1" thickTop="1">
      <c r="A68" s="9"/>
      <c r="B68" s="54"/>
      <c r="C68" s="137" t="s">
        <v>0</v>
      </c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</row>
    <row r="69" spans="1:255" ht="17.25" customHeight="1">
      <c r="A69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s="11" customFormat="1" ht="17.25" customHeight="1">
      <c r="A70" s="9"/>
      <c r="B70" s="187" t="s">
        <v>278</v>
      </c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</row>
    <row r="71" spans="1:255" ht="11.25" customHeight="1">
      <c r="A71"/>
      <c r="B71" s="188" t="s">
        <v>120</v>
      </c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1.25" customHeight="1">
      <c r="A72"/>
      <c r="B72" s="133" t="s">
        <v>124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1.25" customHeight="1">
      <c r="A73"/>
      <c r="B73" s="166" t="s">
        <v>279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1.25" customHeight="1">
      <c r="A74"/>
      <c r="B74" s="189" t="s">
        <v>121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1"/>
      <c r="AX74" s="192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1.25" customHeight="1">
      <c r="A75"/>
      <c r="B75" s="133" t="s">
        <v>267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1.25" customHeight="1">
      <c r="A76"/>
      <c r="B76" s="133" t="s">
        <v>269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1.25" customHeight="1">
      <c r="A77"/>
      <c r="B77" s="133" t="s">
        <v>300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1.25" customHeight="1">
      <c r="A78"/>
      <c r="B78" s="133" t="s">
        <v>301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s="11" customFormat="1" ht="14.25" customHeight="1">
      <c r="A79" s="9"/>
      <c r="B79" s="195" t="s">
        <v>27</v>
      </c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  <c r="IT79" s="9"/>
      <c r="IU79" s="9"/>
    </row>
    <row r="80" spans="1:255" s="11" customFormat="1" ht="13.5" customHeight="1">
      <c r="A80" s="9"/>
      <c r="B80" s="195" t="s">
        <v>28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 t="s">
        <v>29</v>
      </c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 t="s">
        <v>30</v>
      </c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  <c r="IT80" s="9"/>
      <c r="IU80" s="9"/>
    </row>
    <row r="81" spans="1:255" ht="13.5" customHeight="1">
      <c r="A81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3.5" customHeight="1">
      <c r="A82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3.5" customHeight="1">
      <c r="A83"/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3.5" customHeight="1">
      <c r="A84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3.5" customHeight="1">
      <c r="A85"/>
      <c r="B85" s="195" t="s">
        <v>31</v>
      </c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23.25" customHeight="1">
      <c r="A86"/>
      <c r="B86" s="195" t="s">
        <v>28</v>
      </c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 t="s">
        <v>30</v>
      </c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 t="s">
        <v>29</v>
      </c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 t="s">
        <v>32</v>
      </c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7" t="s">
        <v>33</v>
      </c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3.5" customHeight="1">
      <c r="A87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3.5" customHeight="1">
      <c r="A8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3.5" customHeight="1">
      <c r="A89"/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3.5" customHeight="1">
      <c r="A90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3.5" customHeight="1">
      <c r="A91"/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3.5" customHeight="1">
      <c r="A92"/>
      <c r="B92" s="200" t="s">
        <v>34</v>
      </c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3.5" customHeight="1">
      <c r="A93"/>
      <c r="B93" s="201" t="s">
        <v>35</v>
      </c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3.5" customHeight="1">
      <c r="A94"/>
      <c r="B94" s="201" t="s">
        <v>36</v>
      </c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2" t="s">
        <v>0</v>
      </c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  <c r="BI94" s="202"/>
      <c r="BJ94" s="202"/>
      <c r="BK94" s="202"/>
      <c r="BL94" s="202"/>
      <c r="BM94" s="202"/>
      <c r="BN94" s="202"/>
      <c r="BO94" s="202"/>
      <c r="BP94" s="202"/>
      <c r="BQ94" s="202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3.5" customHeight="1">
      <c r="A95"/>
      <c r="B95" s="201" t="s">
        <v>6</v>
      </c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2" t="s">
        <v>0</v>
      </c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3.5" customHeight="1">
      <c r="A96"/>
      <c r="B96" s="201" t="s">
        <v>37</v>
      </c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24" customHeight="1">
      <c r="A97"/>
      <c r="B97" s="201" t="s">
        <v>38</v>
      </c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  <c r="BI97" s="202"/>
      <c r="BJ97" s="202"/>
      <c r="BK97" s="202"/>
      <c r="BL97" s="202"/>
      <c r="BM97" s="202"/>
      <c r="BN97" s="202"/>
      <c r="BO97" s="202"/>
      <c r="BP97" s="202"/>
      <c r="BQ97" s="202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6" customHeight="1" thickBot="1">
      <c r="A98"/>
      <c r="B98" s="207" t="s">
        <v>39</v>
      </c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13.5" customHeight="1" thickBot="1" thickTop="1">
      <c r="A99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136" t="s">
        <v>2</v>
      </c>
      <c r="AA99" s="136"/>
      <c r="AB99" s="136"/>
      <c r="AC99" s="211" t="s">
        <v>40</v>
      </c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136" t="s">
        <v>0</v>
      </c>
      <c r="AW99" s="136"/>
      <c r="AX99" s="136"/>
      <c r="AY99" s="212" t="s">
        <v>41</v>
      </c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 s="1" t="s">
        <v>0</v>
      </c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3.75" customHeight="1" thickTop="1">
      <c r="A100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13" t="s">
        <v>0</v>
      </c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3"/>
      <c r="BP100" s="213"/>
      <c r="BQ100" s="213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3.5" customHeight="1">
      <c r="A101"/>
      <c r="B101" s="203" t="s">
        <v>42</v>
      </c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3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 s="1" t="s">
        <v>0</v>
      </c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13.5" customHeight="1">
      <c r="A102"/>
      <c r="B102" s="204" t="s">
        <v>43</v>
      </c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6"/>
      <c r="Z102" s="202" t="s">
        <v>0</v>
      </c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  <c r="BI102" s="202"/>
      <c r="BJ102" s="202"/>
      <c r="BK102" s="202"/>
      <c r="BL102" s="202"/>
      <c r="BM102" s="202"/>
      <c r="BN102" s="202"/>
      <c r="BO102" s="202"/>
      <c r="BP102" s="202"/>
      <c r="BQ102" s="2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13.5" customHeight="1">
      <c r="A103"/>
      <c r="B103" s="209" t="s">
        <v>44</v>
      </c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10" t="s">
        <v>0</v>
      </c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13.5" customHeight="1">
      <c r="A104"/>
      <c r="B104" s="209" t="s">
        <v>45</v>
      </c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10" t="s">
        <v>0</v>
      </c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34.5" customHeight="1">
      <c r="A105"/>
      <c r="B105" s="195" t="s">
        <v>46</v>
      </c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13.5" customHeight="1">
      <c r="A106"/>
      <c r="B106" s="209" t="s">
        <v>47</v>
      </c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14" t="s">
        <v>48</v>
      </c>
      <c r="AA106" s="214"/>
      <c r="AB106" s="214"/>
      <c r="AC106" s="214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13.5" customHeight="1">
      <c r="A107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14" t="s">
        <v>49</v>
      </c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0" t="s">
        <v>0</v>
      </c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13.5" customHeight="1">
      <c r="A108"/>
      <c r="B108" s="215" t="s">
        <v>50</v>
      </c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  <c r="BK108" s="202"/>
      <c r="BL108" s="202"/>
      <c r="BM108" s="202"/>
      <c r="BN108" s="202"/>
      <c r="BO108" s="202"/>
      <c r="BP108" s="202"/>
      <c r="BQ108" s="202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3.5" customHeight="1">
      <c r="A109"/>
      <c r="B109" s="209" t="s">
        <v>51</v>
      </c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2.75" customHeight="1">
      <c r="A110"/>
      <c r="B110" s="203" t="s">
        <v>52</v>
      </c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16" t="s">
        <v>53</v>
      </c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B110" s="216"/>
      <c r="BC110" s="216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 t="s">
        <v>54</v>
      </c>
      <c r="BN110" s="216"/>
      <c r="BO110" s="216"/>
      <c r="BP110" s="216"/>
      <c r="BQ110" s="216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12.75" customHeight="1">
      <c r="A111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2.75" customHeight="1">
      <c r="A112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  <c r="BI112" s="217"/>
      <c r="BJ112" s="217"/>
      <c r="BK112" s="217"/>
      <c r="BL112" s="217"/>
      <c r="BM112" s="217"/>
      <c r="BN112" s="217"/>
      <c r="BO112" s="217"/>
      <c r="BP112" s="217"/>
      <c r="BQ112" s="217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2.75" customHeight="1">
      <c r="A11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60" customHeight="1">
      <c r="A114"/>
      <c r="B114" s="209" t="s">
        <v>55</v>
      </c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2"/>
      <c r="BO114" s="202"/>
      <c r="BP114" s="202"/>
      <c r="BQ114" s="202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26.25" customHeight="1">
      <c r="A115"/>
      <c r="B115" s="209" t="s">
        <v>56</v>
      </c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2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3.5" customHeight="1">
      <c r="A116"/>
      <c r="B116" s="209" t="s">
        <v>57</v>
      </c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02"/>
      <c r="AK116" s="202"/>
      <c r="AL116" s="202"/>
      <c r="AM116" s="202"/>
      <c r="AN116" s="202"/>
      <c r="AO116" s="202"/>
      <c r="AP116" s="202"/>
      <c r="AQ116" s="202"/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2"/>
      <c r="BF116" s="202"/>
      <c r="BG116" s="202"/>
      <c r="BH116" s="202"/>
      <c r="BI116" s="202"/>
      <c r="BJ116" s="202"/>
      <c r="BK116" s="202"/>
      <c r="BL116" s="202"/>
      <c r="BM116" s="202"/>
      <c r="BN116" s="202"/>
      <c r="BO116" s="202"/>
      <c r="BP116" s="202"/>
      <c r="BQ116" s="202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42.75" customHeight="1">
      <c r="A117"/>
      <c r="B117" s="209" t="s">
        <v>58</v>
      </c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  <c r="BI117" s="202"/>
      <c r="BJ117" s="202"/>
      <c r="BK117" s="202"/>
      <c r="BL117" s="202"/>
      <c r="BM117" s="202"/>
      <c r="BN117" s="202"/>
      <c r="BO117" s="202"/>
      <c r="BP117" s="202"/>
      <c r="BQ117" s="202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3.5" customHeight="1">
      <c r="A118"/>
      <c r="B118" s="195" t="s">
        <v>59</v>
      </c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9.5" customHeight="1">
      <c r="A119"/>
      <c r="B119" s="209" t="s">
        <v>60</v>
      </c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21" customHeight="1">
      <c r="A120"/>
      <c r="B120" s="209" t="s">
        <v>122</v>
      </c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  <c r="BI120" s="202"/>
      <c r="BJ120" s="202"/>
      <c r="BK120" s="202"/>
      <c r="BL120" s="202"/>
      <c r="BM120" s="202"/>
      <c r="BN120" s="202"/>
      <c r="BO120" s="202"/>
      <c r="BP120" s="202"/>
      <c r="BQ120" s="202"/>
      <c r="BR120" s="83" t="s">
        <v>61</v>
      </c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3.5" customHeight="1">
      <c r="A121"/>
      <c r="B121" s="218" t="s">
        <v>62</v>
      </c>
      <c r="C121" s="218" t="s">
        <v>63</v>
      </c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  <c r="AS121" s="218"/>
      <c r="AT121" s="218"/>
      <c r="AU121" s="218"/>
      <c r="AV121" s="218"/>
      <c r="AW121" s="218"/>
      <c r="AX121" s="218"/>
      <c r="AY121" s="218"/>
      <c r="AZ121" s="218"/>
      <c r="BA121" s="218"/>
      <c r="BB121" s="218"/>
      <c r="BC121" s="218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1" t="s">
        <v>64</v>
      </c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3.5" customHeight="1">
      <c r="A122"/>
      <c r="B122" s="219" t="s">
        <v>65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20">
        <v>20000000</v>
      </c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1">
        <v>150000000</v>
      </c>
      <c r="BS122" s="221"/>
      <c r="BT122" s="221"/>
      <c r="BU122" s="221"/>
      <c r="BV122" s="221"/>
      <c r="BW122" s="221"/>
      <c r="BX122" s="221"/>
      <c r="BY122" s="221"/>
      <c r="BZ122" s="221"/>
      <c r="CA122" s="221"/>
      <c r="CB122" s="221"/>
      <c r="CC122"/>
      <c r="CD122" s="1" t="s">
        <v>66</v>
      </c>
      <c r="CE122"/>
      <c r="CF122"/>
      <c r="CG122"/>
      <c r="CH122"/>
      <c r="CI122"/>
      <c r="CJ122"/>
      <c r="CK122"/>
      <c r="CL122"/>
      <c r="CM122"/>
      <c r="CN122"/>
      <c r="CO122"/>
      <c r="CP122"/>
      <c r="CQ122" s="222">
        <f>IF(BR122&gt;1000000000,(BR122-1000000000)*0.01+20000000,IF(BR122&gt;300000000,(BR122-300000000)*0.02+6000000,(BR122-100000000)*0.03))</f>
        <v>1500000</v>
      </c>
      <c r="CR122" s="222"/>
      <c r="CS122" s="222"/>
      <c r="CT122" s="222"/>
      <c r="CU122" s="222"/>
      <c r="CV122" s="222"/>
      <c r="CW122" s="222"/>
      <c r="CX122" s="2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3.5" customHeight="1">
      <c r="A123"/>
      <c r="B123" s="128" t="s">
        <v>255</v>
      </c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9" t="s">
        <v>67</v>
      </c>
      <c r="AA123" s="129"/>
      <c r="AB123" s="131">
        <v>44197</v>
      </c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1"/>
      <c r="BL123" s="131"/>
      <c r="BM123" s="131"/>
      <c r="BN123" s="131"/>
      <c r="BO123" s="131"/>
      <c r="BP123" s="131"/>
      <c r="BQ123" s="131"/>
      <c r="BR123" s="132" t="s">
        <v>283</v>
      </c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  <c r="CW123" s="132"/>
      <c r="CX123" s="132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3.5" customHeight="1">
      <c r="A124"/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30" t="s">
        <v>68</v>
      </c>
      <c r="AA124" s="130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31"/>
      <c r="BK124" s="131"/>
      <c r="BL124" s="131"/>
      <c r="BM124" s="131"/>
      <c r="BN124" s="131"/>
      <c r="BO124" s="131"/>
      <c r="BP124" s="131"/>
      <c r="BQ124" s="131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2"/>
      <c r="CO124" s="132"/>
      <c r="CP124" s="132"/>
      <c r="CQ124" s="132"/>
      <c r="CR124" s="132"/>
      <c r="CS124" s="132"/>
      <c r="CT124" s="132"/>
      <c r="CU124" s="132"/>
      <c r="CV124" s="132"/>
      <c r="CW124" s="132"/>
      <c r="CX124" s="132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3.5" customHeight="1">
      <c r="A125"/>
      <c r="B125" s="128" t="s">
        <v>284</v>
      </c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9" t="s">
        <v>67</v>
      </c>
      <c r="AA125" s="129"/>
      <c r="AB125" s="131">
        <v>44256</v>
      </c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3.5" customHeight="1">
      <c r="A126"/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30" t="s">
        <v>68</v>
      </c>
      <c r="AA126" s="130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3" t="str">
        <f>IF(AB124&lt;&gt;AB126,"Дата окончания ответственности не может отличаться от даты окончания срока страхования!"," ")</f>
        <v> </v>
      </c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s="60" customFormat="1" ht="14.25" customHeight="1">
      <c r="A127" s="59"/>
      <c r="B127" s="128" t="s">
        <v>69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  <c r="GO127" s="59"/>
      <c r="GP127" s="59"/>
      <c r="GQ127" s="59"/>
      <c r="GR127" s="59"/>
      <c r="GS127" s="59"/>
      <c r="GT127" s="59"/>
      <c r="GU127" s="59"/>
      <c r="GV127" s="59"/>
      <c r="GW127" s="59"/>
      <c r="GX127" s="59"/>
      <c r="GY127" s="59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  <c r="HJ127" s="59"/>
      <c r="HK127" s="59"/>
      <c r="HL127" s="59"/>
      <c r="HM127" s="59"/>
      <c r="HN127" s="59"/>
      <c r="HO127" s="59"/>
      <c r="HP127" s="59"/>
      <c r="HQ127" s="59"/>
      <c r="HR127" s="59"/>
      <c r="HS127" s="59"/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  <c r="IF127" s="59"/>
      <c r="IG127" s="59"/>
      <c r="IH127" s="59"/>
      <c r="II127" s="59"/>
      <c r="IJ127" s="59"/>
      <c r="IK127" s="59"/>
      <c r="IL127" s="59"/>
      <c r="IM127" s="59"/>
      <c r="IN127" s="59"/>
      <c r="IO127" s="59"/>
      <c r="IP127" s="59"/>
      <c r="IQ127" s="59"/>
      <c r="IR127" s="59"/>
      <c r="IS127" s="59"/>
      <c r="IT127" s="59"/>
      <c r="IU127" s="59"/>
    </row>
    <row r="128" spans="2:69" s="14" customFormat="1" ht="3.75" customHeight="1" thickBot="1"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  <c r="BP128" s="224"/>
      <c r="BQ128" s="224"/>
    </row>
    <row r="129" spans="1:255" ht="14.25" customHeight="1" thickBot="1" thickTop="1">
      <c r="A129"/>
      <c r="B129" s="225"/>
      <c r="C129" s="225"/>
      <c r="D129" s="225"/>
      <c r="E129" s="136" t="s">
        <v>2</v>
      </c>
      <c r="F129" s="136"/>
      <c r="G129" s="136"/>
      <c r="H129" s="61" t="s">
        <v>70</v>
      </c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3"/>
      <c r="AF129" s="136"/>
      <c r="AG129" s="136"/>
      <c r="AH129" s="136"/>
      <c r="AI129" s="58" t="s">
        <v>71</v>
      </c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5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2:69" s="14" customFormat="1" ht="4.5" customHeight="1" thickTop="1">
      <c r="B130" s="226" t="s">
        <v>0</v>
      </c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7"/>
    </row>
    <row r="131" spans="2:70" s="11" customFormat="1" ht="14.25" customHeight="1">
      <c r="B131" s="195" t="s">
        <v>72</v>
      </c>
      <c r="C131" s="195" t="s">
        <v>63</v>
      </c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  <c r="BI131" s="195"/>
      <c r="BJ131" s="195"/>
      <c r="BK131" s="195"/>
      <c r="BL131" s="195"/>
      <c r="BM131" s="195"/>
      <c r="BN131" s="195"/>
      <c r="BO131" s="195"/>
      <c r="BP131" s="195"/>
      <c r="BQ131" s="195"/>
      <c r="BR131" s="9"/>
    </row>
    <row r="132" spans="2:70" ht="14.25" customHeight="1"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/>
    </row>
    <row r="133" spans="2:70" s="11" customFormat="1" ht="14.25" customHeight="1" thickBot="1">
      <c r="B133" s="195" t="s">
        <v>73</v>
      </c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5"/>
      <c r="BE133" s="195"/>
      <c r="BF133" s="195"/>
      <c r="BG133" s="195"/>
      <c r="BH133" s="195"/>
      <c r="BI133" s="195"/>
      <c r="BJ133" s="195"/>
      <c r="BK133" s="195"/>
      <c r="BL133" s="195"/>
      <c r="BM133" s="195"/>
      <c r="BN133" s="195"/>
      <c r="BO133" s="195"/>
      <c r="BP133" s="195"/>
      <c r="BQ133" s="195"/>
      <c r="BR133" s="9"/>
    </row>
    <row r="134" spans="2:70" ht="14.25" customHeight="1" thickBot="1" thickTop="1">
      <c r="B134" s="228" t="s">
        <v>0</v>
      </c>
      <c r="C134" s="228"/>
      <c r="D134" s="229" t="s">
        <v>74</v>
      </c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29"/>
      <c r="BI134" s="229"/>
      <c r="BJ134" s="229"/>
      <c r="BK134" s="229"/>
      <c r="BL134" s="229"/>
      <c r="BM134" s="229"/>
      <c r="BN134" s="229"/>
      <c r="BO134" s="229"/>
      <c r="BP134" s="229"/>
      <c r="BQ134" s="229"/>
      <c r="BR134"/>
    </row>
    <row r="135" spans="2:70" ht="14.25" customHeight="1" thickBot="1" thickTop="1">
      <c r="B135" s="228" t="s">
        <v>0</v>
      </c>
      <c r="C135" s="228"/>
      <c r="D135" s="229" t="s">
        <v>292</v>
      </c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29"/>
      <c r="BI135" s="229"/>
      <c r="BJ135" s="229"/>
      <c r="BK135" s="229"/>
      <c r="BL135" s="229"/>
      <c r="BM135" s="229"/>
      <c r="BN135" s="229"/>
      <c r="BO135" s="229"/>
      <c r="BP135" s="229"/>
      <c r="BQ135" s="229"/>
      <c r="BR135"/>
    </row>
    <row r="136" spans="2:70" ht="14.25" customHeight="1" thickBot="1" thickTop="1">
      <c r="B136" s="228" t="s">
        <v>0</v>
      </c>
      <c r="C136" s="228"/>
      <c r="D136" s="229" t="s">
        <v>293</v>
      </c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29"/>
      <c r="BH136" s="229"/>
      <c r="BI136" s="229"/>
      <c r="BJ136" s="229"/>
      <c r="BK136" s="229"/>
      <c r="BL136" s="229"/>
      <c r="BM136" s="229"/>
      <c r="BN136" s="229"/>
      <c r="BO136" s="229"/>
      <c r="BP136" s="229"/>
      <c r="BQ136" s="229"/>
      <c r="BR136"/>
    </row>
    <row r="137" spans="2:70" ht="14.25" customHeight="1" thickBot="1" thickTop="1">
      <c r="B137" s="228" t="s">
        <v>0</v>
      </c>
      <c r="C137" s="228"/>
      <c r="D137" s="229" t="s">
        <v>291</v>
      </c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  <c r="BI137" s="229"/>
      <c r="BJ137" s="229"/>
      <c r="BK137" s="229"/>
      <c r="BL137" s="229"/>
      <c r="BM137" s="229"/>
      <c r="BN137" s="229"/>
      <c r="BO137" s="229"/>
      <c r="BP137" s="229"/>
      <c r="BQ137" s="229"/>
      <c r="BR137"/>
    </row>
    <row r="138" spans="2:70" ht="14.25" customHeight="1" thickBot="1" thickTop="1">
      <c r="B138" s="228" t="s">
        <v>0</v>
      </c>
      <c r="C138" s="228"/>
      <c r="D138" s="229" t="s">
        <v>75</v>
      </c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229"/>
      <c r="BP138" s="229"/>
      <c r="BQ138" s="229"/>
      <c r="BR138"/>
    </row>
    <row r="139" spans="2:70" ht="14.25" customHeight="1" thickTop="1">
      <c r="B139" s="230"/>
      <c r="C139" s="230"/>
      <c r="D139" s="231" t="s">
        <v>76</v>
      </c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2"/>
      <c r="AH139" s="232"/>
      <c r="AI139" s="232"/>
      <c r="AJ139" s="232"/>
      <c r="AK139" s="232"/>
      <c r="AL139" s="232"/>
      <c r="AM139" s="232"/>
      <c r="AN139" s="232"/>
      <c r="AO139" s="232"/>
      <c r="AP139" s="232"/>
      <c r="AQ139" s="232"/>
      <c r="AR139" s="232"/>
      <c r="AS139" s="232"/>
      <c r="AT139" s="232"/>
      <c r="AU139" s="232"/>
      <c r="AV139" s="232"/>
      <c r="AW139" s="232"/>
      <c r="AX139" s="232"/>
      <c r="AY139" s="232"/>
      <c r="AZ139" s="232"/>
      <c r="BA139" s="232"/>
      <c r="BB139" s="232"/>
      <c r="BC139" s="232"/>
      <c r="BD139" s="232"/>
      <c r="BE139" s="232"/>
      <c r="BF139" s="232"/>
      <c r="BG139" s="232"/>
      <c r="BH139" s="232"/>
      <c r="BI139" s="232"/>
      <c r="BJ139" s="232"/>
      <c r="BK139" s="232"/>
      <c r="BL139" s="232"/>
      <c r="BM139" s="232"/>
      <c r="BN139" s="232"/>
      <c r="BO139" s="232"/>
      <c r="BP139" s="232"/>
      <c r="BQ139" s="232"/>
      <c r="BR139"/>
    </row>
    <row r="140" spans="2:70" ht="27" customHeight="1">
      <c r="B140" s="233" t="s">
        <v>77</v>
      </c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233"/>
      <c r="AJ140" s="233"/>
      <c r="AK140" s="233"/>
      <c r="AL140" s="233"/>
      <c r="AM140" s="233"/>
      <c r="AN140" s="233"/>
      <c r="AO140" s="233"/>
      <c r="AP140" s="233"/>
      <c r="AQ140" s="233"/>
      <c r="AR140" s="233"/>
      <c r="AS140" s="233"/>
      <c r="AT140" s="233"/>
      <c r="AU140" s="233"/>
      <c r="AV140" s="233"/>
      <c r="AW140" s="233"/>
      <c r="AX140" s="233"/>
      <c r="AY140" s="233"/>
      <c r="AZ140" s="233"/>
      <c r="BA140" s="233"/>
      <c r="BB140" s="233"/>
      <c r="BC140" s="233"/>
      <c r="BD140" s="233"/>
      <c r="BE140" s="233"/>
      <c r="BF140" s="233"/>
      <c r="BG140" s="233"/>
      <c r="BH140" s="233"/>
      <c r="BI140" s="233"/>
      <c r="BJ140" s="233"/>
      <c r="BK140" s="233"/>
      <c r="BL140" s="233"/>
      <c r="BM140" s="233"/>
      <c r="BN140" s="233"/>
      <c r="BO140" s="233"/>
      <c r="BP140" s="233"/>
      <c r="BQ140" s="233"/>
      <c r="BR140"/>
    </row>
    <row r="141" spans="2:70" ht="336.75" customHeight="1">
      <c r="B141" s="234" t="s">
        <v>78</v>
      </c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  <c r="BA141" s="234"/>
      <c r="BB141" s="234"/>
      <c r="BC141" s="234"/>
      <c r="BD141" s="234"/>
      <c r="BE141" s="234"/>
      <c r="BF141" s="234"/>
      <c r="BG141" s="234"/>
      <c r="BH141" s="234"/>
      <c r="BI141" s="234"/>
      <c r="BJ141" s="234"/>
      <c r="BK141" s="234"/>
      <c r="BL141" s="234"/>
      <c r="BM141" s="234"/>
      <c r="BN141" s="234"/>
      <c r="BO141" s="234"/>
      <c r="BP141" s="234"/>
      <c r="BQ141" s="234"/>
      <c r="BR141"/>
    </row>
    <row r="142" spans="2:70" ht="164.25" customHeight="1">
      <c r="B142" s="235" t="s">
        <v>79</v>
      </c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5"/>
      <c r="AM142" s="235"/>
      <c r="AN142" s="235"/>
      <c r="AO142" s="235"/>
      <c r="AP142" s="235"/>
      <c r="AQ142" s="235"/>
      <c r="AR142" s="235"/>
      <c r="AS142" s="235"/>
      <c r="AT142" s="235"/>
      <c r="AU142" s="235"/>
      <c r="AV142" s="235"/>
      <c r="AW142" s="235"/>
      <c r="AX142" s="235"/>
      <c r="AY142" s="235"/>
      <c r="AZ142" s="235"/>
      <c r="BA142" s="235"/>
      <c r="BB142" s="235"/>
      <c r="BC142" s="235"/>
      <c r="BD142" s="235"/>
      <c r="BE142" s="235"/>
      <c r="BF142" s="235"/>
      <c r="BG142" s="235"/>
      <c r="BH142" s="235"/>
      <c r="BI142" s="235"/>
      <c r="BJ142" s="235"/>
      <c r="BK142" s="235"/>
      <c r="BL142" s="235"/>
      <c r="BM142" s="235"/>
      <c r="BN142" s="235"/>
      <c r="BO142" s="235"/>
      <c r="BP142" s="235"/>
      <c r="BQ142" s="235"/>
      <c r="BR142"/>
    </row>
    <row r="143" spans="2:70" ht="15.75" customHeight="1">
      <c r="B143" s="236" t="s">
        <v>80</v>
      </c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7"/>
      <c r="AV143" s="237"/>
      <c r="AW143" s="237"/>
      <c r="AX143" s="237"/>
      <c r="AY143" s="237"/>
      <c r="AZ143" s="237"/>
      <c r="BA143" s="237"/>
      <c r="BB143" s="237"/>
      <c r="BC143" s="237"/>
      <c r="BD143" s="237"/>
      <c r="BE143" s="237"/>
      <c r="BF143" s="237"/>
      <c r="BG143" s="237"/>
      <c r="BH143" s="237"/>
      <c r="BI143" s="237"/>
      <c r="BJ143" s="237"/>
      <c r="BK143" s="237"/>
      <c r="BL143" s="237"/>
      <c r="BM143" s="237"/>
      <c r="BN143" s="237"/>
      <c r="BO143" s="237"/>
      <c r="BP143" s="237"/>
      <c r="BQ143" s="237"/>
      <c r="BR143"/>
    </row>
    <row r="144" spans="2:70" ht="25.5" customHeight="1" thickBot="1">
      <c r="B144" s="238" t="s">
        <v>0</v>
      </c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  <c r="AZ144" s="237"/>
      <c r="BA144" s="237"/>
      <c r="BB144" s="237"/>
      <c r="BC144" s="237"/>
      <c r="BD144" s="237"/>
      <c r="BE144" s="237"/>
      <c r="BF144" s="237"/>
      <c r="BG144" s="237"/>
      <c r="BH144" s="237"/>
      <c r="BI144" s="237"/>
      <c r="BJ144" s="237"/>
      <c r="BK144" s="237"/>
      <c r="BL144" s="237"/>
      <c r="BM144" s="237"/>
      <c r="BN144" s="237"/>
      <c r="BO144" s="237"/>
      <c r="BP144" s="237"/>
      <c r="BQ144" s="237"/>
      <c r="BR144"/>
    </row>
    <row r="145" spans="2:70" ht="18" customHeight="1" thickBot="1">
      <c r="B145" s="239" t="str">
        <f>CONCATENATE("Подпись ",R12)</f>
        <v>Подпись ФИО</v>
      </c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68"/>
      <c r="AH145" s="68"/>
      <c r="AI145" s="68"/>
      <c r="AJ145" s="68"/>
      <c r="AK145" s="68"/>
      <c r="AL145" s="68"/>
      <c r="AM145" s="240" t="s">
        <v>81</v>
      </c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1"/>
      <c r="BB145" s="242"/>
      <c r="BC145" s="242"/>
      <c r="BD145" s="242"/>
      <c r="BE145" s="242"/>
      <c r="BF145" s="242"/>
      <c r="BG145" s="242"/>
      <c r="BH145" s="242"/>
      <c r="BI145" s="242"/>
      <c r="BJ145" s="242"/>
      <c r="BK145" s="242"/>
      <c r="BL145" s="242"/>
      <c r="BM145" s="242"/>
      <c r="BN145" s="242"/>
      <c r="BO145" s="242"/>
      <c r="BP145" s="242"/>
      <c r="BQ145" s="243"/>
      <c r="BR145"/>
    </row>
    <row r="146" spans="2:70" s="11" customFormat="1" ht="18" customHeight="1">
      <c r="B146" s="244" t="s">
        <v>82</v>
      </c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70"/>
      <c r="BR146" s="9"/>
    </row>
    <row r="147" spans="2:70" ht="15" customHeight="1">
      <c r="B147" s="245" t="s">
        <v>83</v>
      </c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6"/>
      <c r="V147" s="246"/>
      <c r="W147" s="246"/>
      <c r="X147" s="246"/>
      <c r="Y147" s="246"/>
      <c r="Z147" s="246"/>
      <c r="AA147" s="246"/>
      <c r="AB147" s="246"/>
      <c r="AC147" s="246"/>
      <c r="AD147" s="246"/>
      <c r="AE147" s="246"/>
      <c r="AF147" s="246"/>
      <c r="AG147" s="246"/>
      <c r="AH147" s="246"/>
      <c r="AI147" s="246"/>
      <c r="AJ147" s="246"/>
      <c r="AK147" s="246"/>
      <c r="AL147" s="246"/>
      <c r="AM147" s="246"/>
      <c r="AN147" s="246"/>
      <c r="AO147" s="246"/>
      <c r="AP147" s="246"/>
      <c r="AQ147" s="246"/>
      <c r="AR147" s="246"/>
      <c r="AS147" s="246"/>
      <c r="AT147" s="246"/>
      <c r="AU147" s="246"/>
      <c r="AV147" s="246"/>
      <c r="AW147" s="246"/>
      <c r="AX147" s="246"/>
      <c r="AY147" s="246"/>
      <c r="AZ147" s="246"/>
      <c r="BA147" s="246"/>
      <c r="BB147" s="246"/>
      <c r="BC147" s="246"/>
      <c r="BD147" s="246"/>
      <c r="BE147" s="246"/>
      <c r="BF147" s="246"/>
      <c r="BG147" s="246"/>
      <c r="BH147" s="246"/>
      <c r="BI147" s="246"/>
      <c r="BJ147" s="246"/>
      <c r="BK147" s="246"/>
      <c r="BL147" s="246"/>
      <c r="BM147" s="246"/>
      <c r="BN147" s="246"/>
      <c r="BO147" s="246"/>
      <c r="BP147" s="246"/>
      <c r="BQ147" s="246"/>
      <c r="BR147" s="4" t="s">
        <v>0</v>
      </c>
    </row>
    <row r="148" spans="2:70" ht="15" customHeight="1">
      <c r="B148" s="72" t="s">
        <v>84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248" t="s">
        <v>0</v>
      </c>
      <c r="N148" s="248"/>
      <c r="O148" s="248"/>
      <c r="P148" s="248"/>
      <c r="Q148" s="248"/>
      <c r="R148" s="248"/>
      <c r="S148" s="248"/>
      <c r="T148" s="248"/>
      <c r="U148" s="248"/>
      <c r="V148" s="248"/>
      <c r="W148" s="249" t="s">
        <v>85</v>
      </c>
      <c r="X148" s="249"/>
      <c r="Y148" s="250" t="s">
        <v>0</v>
      </c>
      <c r="Z148" s="250"/>
      <c r="AA148" s="250"/>
      <c r="AB148" s="250"/>
      <c r="AC148" s="250"/>
      <c r="AD148" s="250"/>
      <c r="AE148" s="250"/>
      <c r="AF148" s="250"/>
      <c r="AG148" s="251" t="s">
        <v>86</v>
      </c>
      <c r="AH148" s="251"/>
      <c r="AI148" s="251"/>
      <c r="AJ148" s="251"/>
      <c r="AK148" s="251"/>
      <c r="AL148" s="251"/>
      <c r="AM148" s="251"/>
      <c r="AN148" s="251"/>
      <c r="AO148" s="251"/>
      <c r="AP148" s="250" t="s">
        <v>0</v>
      </c>
      <c r="AQ148" s="250"/>
      <c r="AR148" s="250"/>
      <c r="AS148" s="250"/>
      <c r="AT148" s="250"/>
      <c r="AU148" s="250"/>
      <c r="AV148" s="250"/>
      <c r="AW148" s="250"/>
      <c r="AX148" s="250"/>
      <c r="AY148" s="252" t="s">
        <v>85</v>
      </c>
      <c r="AZ148" s="252"/>
      <c r="BA148" s="247" t="s">
        <v>0</v>
      </c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4" t="s">
        <v>0</v>
      </c>
    </row>
  </sheetData>
  <sheetProtection password="CB9E" sheet="1" formatCells="0" formatColumns="0" formatRows="0" insertRows="0"/>
  <mergeCells count="284">
    <mergeCell ref="B54:BQ54"/>
    <mergeCell ref="B73:AW73"/>
    <mergeCell ref="AX73:BQ73"/>
    <mergeCell ref="AT9:BG9"/>
    <mergeCell ref="D5:F5"/>
    <mergeCell ref="D7:F7"/>
    <mergeCell ref="Z25:BQ25"/>
    <mergeCell ref="Z31:AS31"/>
    <mergeCell ref="AT31:BQ31"/>
    <mergeCell ref="Z33:AS33"/>
    <mergeCell ref="S38:BQ38"/>
    <mergeCell ref="B31:Y35"/>
    <mergeCell ref="AT33:BQ33"/>
    <mergeCell ref="Z34:AS34"/>
    <mergeCell ref="AT34:BQ34"/>
    <mergeCell ref="C39:BQ39"/>
    <mergeCell ref="B36:BQ36"/>
    <mergeCell ref="C38:E38"/>
    <mergeCell ref="M38:O38"/>
    <mergeCell ref="R15:BQ15"/>
    <mergeCell ref="Z27:AS27"/>
    <mergeCell ref="AT27:BQ27"/>
    <mergeCell ref="Z32:AS32"/>
    <mergeCell ref="AT32:BQ32"/>
    <mergeCell ref="AT30:BQ30"/>
    <mergeCell ref="Z24:BQ24"/>
    <mergeCell ref="Z28:AS28"/>
    <mergeCell ref="AT28:BQ28"/>
    <mergeCell ref="Z29:AS29"/>
    <mergeCell ref="B75:AW75"/>
    <mergeCell ref="A2:A3"/>
    <mergeCell ref="B17:Q17"/>
    <mergeCell ref="R17:BQ17"/>
    <mergeCell ref="B65:BQ65"/>
    <mergeCell ref="C67:E67"/>
    <mergeCell ref="M67:O67"/>
    <mergeCell ref="B40:BQ40"/>
    <mergeCell ref="Z35:AS35"/>
    <mergeCell ref="AT35:BQ35"/>
    <mergeCell ref="BA148:BQ148"/>
    <mergeCell ref="M148:V148"/>
    <mergeCell ref="W148:X148"/>
    <mergeCell ref="Y148:AF148"/>
    <mergeCell ref="AG148:AO148"/>
    <mergeCell ref="AP148:AX148"/>
    <mergeCell ref="AY148:AZ148"/>
    <mergeCell ref="B145:AF145"/>
    <mergeCell ref="AM145:AZ145"/>
    <mergeCell ref="BA145:BQ145"/>
    <mergeCell ref="B146:AK146"/>
    <mergeCell ref="B147:T147"/>
    <mergeCell ref="U147:BQ147"/>
    <mergeCell ref="B140:BQ140"/>
    <mergeCell ref="B141:BQ141"/>
    <mergeCell ref="B142:BQ142"/>
    <mergeCell ref="B143:M143"/>
    <mergeCell ref="N143:BQ143"/>
    <mergeCell ref="B144:AF144"/>
    <mergeCell ref="AG144:BQ144"/>
    <mergeCell ref="B137:C137"/>
    <mergeCell ref="D137:BQ137"/>
    <mergeCell ref="B138:C138"/>
    <mergeCell ref="D138:BQ138"/>
    <mergeCell ref="B139:C139"/>
    <mergeCell ref="D139:AF139"/>
    <mergeCell ref="AG139:BQ139"/>
    <mergeCell ref="B131:BQ131"/>
    <mergeCell ref="B132:BQ132"/>
    <mergeCell ref="B133:BQ133"/>
    <mergeCell ref="B134:C134"/>
    <mergeCell ref="D134:BQ134"/>
    <mergeCell ref="B136:C136"/>
    <mergeCell ref="D136:BQ136"/>
    <mergeCell ref="B135:C135"/>
    <mergeCell ref="D135:BQ135"/>
    <mergeCell ref="B127:BQ127"/>
    <mergeCell ref="B128:BQ128"/>
    <mergeCell ref="B129:D129"/>
    <mergeCell ref="E129:G129"/>
    <mergeCell ref="AF129:AH129"/>
    <mergeCell ref="B130:AS130"/>
    <mergeCell ref="CQ122:CX122"/>
    <mergeCell ref="B123:Y124"/>
    <mergeCell ref="Z123:AA123"/>
    <mergeCell ref="AB123:BQ123"/>
    <mergeCell ref="Z124:AA124"/>
    <mergeCell ref="AB124:BQ124"/>
    <mergeCell ref="B120:Y120"/>
    <mergeCell ref="Z120:BQ120"/>
    <mergeCell ref="B121:BQ121"/>
    <mergeCell ref="B122:Y122"/>
    <mergeCell ref="Z122:BQ122"/>
    <mergeCell ref="BR122:CB122"/>
    <mergeCell ref="B116:Y116"/>
    <mergeCell ref="Z116:BQ116"/>
    <mergeCell ref="B117:Y117"/>
    <mergeCell ref="Z117:BQ117"/>
    <mergeCell ref="B118:BQ118"/>
    <mergeCell ref="B119:Y119"/>
    <mergeCell ref="Z119:BQ119"/>
    <mergeCell ref="BM112:BQ112"/>
    <mergeCell ref="Z113:BL113"/>
    <mergeCell ref="BM113:BQ113"/>
    <mergeCell ref="B114:Y114"/>
    <mergeCell ref="Z114:BQ114"/>
    <mergeCell ref="B115:Y115"/>
    <mergeCell ref="Z115:BQ115"/>
    <mergeCell ref="B108:Y108"/>
    <mergeCell ref="Z108:BQ108"/>
    <mergeCell ref="B109:Y109"/>
    <mergeCell ref="Z109:BQ109"/>
    <mergeCell ref="B110:Y113"/>
    <mergeCell ref="Z110:BL110"/>
    <mergeCell ref="BM110:BQ110"/>
    <mergeCell ref="Z111:BL111"/>
    <mergeCell ref="BM111:BQ111"/>
    <mergeCell ref="Z112:BL112"/>
    <mergeCell ref="Z99:AB99"/>
    <mergeCell ref="AC99:AU99"/>
    <mergeCell ref="AV99:AX99"/>
    <mergeCell ref="AY99:BQ99"/>
    <mergeCell ref="Z100:BQ100"/>
    <mergeCell ref="B106:Y107"/>
    <mergeCell ref="Z106:AC106"/>
    <mergeCell ref="AD106:BQ106"/>
    <mergeCell ref="Z107:AN107"/>
    <mergeCell ref="AO107:BQ107"/>
    <mergeCell ref="B103:Y103"/>
    <mergeCell ref="Z103:BQ103"/>
    <mergeCell ref="B104:Y104"/>
    <mergeCell ref="Z104:BQ104"/>
    <mergeCell ref="B105:BQ105"/>
    <mergeCell ref="B95:Y95"/>
    <mergeCell ref="Z95:BQ95"/>
    <mergeCell ref="B96:Y96"/>
    <mergeCell ref="Z96:BQ96"/>
    <mergeCell ref="B97:Y97"/>
    <mergeCell ref="B93:Y93"/>
    <mergeCell ref="Z93:BQ93"/>
    <mergeCell ref="B94:Y94"/>
    <mergeCell ref="Z94:BQ94"/>
    <mergeCell ref="B101:BQ101"/>
    <mergeCell ref="B102:Y102"/>
    <mergeCell ref="Z102:BQ102"/>
    <mergeCell ref="Z97:BQ97"/>
    <mergeCell ref="B98:Y100"/>
    <mergeCell ref="Z98:BQ98"/>
    <mergeCell ref="B91:O91"/>
    <mergeCell ref="P91:AA91"/>
    <mergeCell ref="AB91:AQ91"/>
    <mergeCell ref="AR91:BB91"/>
    <mergeCell ref="BC91:BQ91"/>
    <mergeCell ref="B92:BQ92"/>
    <mergeCell ref="B89:O89"/>
    <mergeCell ref="P89:AA89"/>
    <mergeCell ref="AB89:AQ89"/>
    <mergeCell ref="AR89:BB89"/>
    <mergeCell ref="BC89:BQ89"/>
    <mergeCell ref="B90:O90"/>
    <mergeCell ref="P90:AA90"/>
    <mergeCell ref="AB90:AQ90"/>
    <mergeCell ref="AR90:BB90"/>
    <mergeCell ref="BC90:BQ90"/>
    <mergeCell ref="B87:O87"/>
    <mergeCell ref="P87:AA87"/>
    <mergeCell ref="AB87:AQ87"/>
    <mergeCell ref="AR87:BB87"/>
    <mergeCell ref="BC87:BQ87"/>
    <mergeCell ref="B88:O88"/>
    <mergeCell ref="P88:AA88"/>
    <mergeCell ref="AB88:AQ88"/>
    <mergeCell ref="AR88:BB88"/>
    <mergeCell ref="BC88:BQ88"/>
    <mergeCell ref="B84:X84"/>
    <mergeCell ref="Y84:AT84"/>
    <mergeCell ref="AU84:BQ84"/>
    <mergeCell ref="B85:BQ85"/>
    <mergeCell ref="B86:O86"/>
    <mergeCell ref="P86:AA86"/>
    <mergeCell ref="AB86:AQ86"/>
    <mergeCell ref="AR86:BB86"/>
    <mergeCell ref="BC86:BQ86"/>
    <mergeCell ref="B82:X82"/>
    <mergeCell ref="Y82:AT82"/>
    <mergeCell ref="AU82:BQ82"/>
    <mergeCell ref="B83:X83"/>
    <mergeCell ref="Y83:AT83"/>
    <mergeCell ref="AU83:BQ83"/>
    <mergeCell ref="B79:BQ79"/>
    <mergeCell ref="B80:X80"/>
    <mergeCell ref="Y80:AT80"/>
    <mergeCell ref="AU80:BQ80"/>
    <mergeCell ref="B81:X81"/>
    <mergeCell ref="Y81:AT81"/>
    <mergeCell ref="AU81:BQ81"/>
    <mergeCell ref="B78:AW78"/>
    <mergeCell ref="AX78:BQ78"/>
    <mergeCell ref="B70:BQ70"/>
    <mergeCell ref="B71:AW71"/>
    <mergeCell ref="AX71:BQ71"/>
    <mergeCell ref="B72:AW72"/>
    <mergeCell ref="AX72:BQ72"/>
    <mergeCell ref="B74:AW74"/>
    <mergeCell ref="AX74:BQ74"/>
    <mergeCell ref="AX75:BQ75"/>
    <mergeCell ref="B69:BQ69"/>
    <mergeCell ref="B60:BQ60"/>
    <mergeCell ref="C62:E62"/>
    <mergeCell ref="M62:O62"/>
    <mergeCell ref="S62:BQ62"/>
    <mergeCell ref="C63:BQ63"/>
    <mergeCell ref="B64:BQ64"/>
    <mergeCell ref="M57:O57"/>
    <mergeCell ref="S57:BQ57"/>
    <mergeCell ref="C58:BQ58"/>
    <mergeCell ref="B59:BQ59"/>
    <mergeCell ref="S67:BQ67"/>
    <mergeCell ref="C68:BQ68"/>
    <mergeCell ref="B46:BQ46"/>
    <mergeCell ref="C48:E48"/>
    <mergeCell ref="M48:O48"/>
    <mergeCell ref="S48:BQ48"/>
    <mergeCell ref="C49:BQ49"/>
    <mergeCell ref="B50:BQ50"/>
    <mergeCell ref="B41:BQ41"/>
    <mergeCell ref="C43:E43"/>
    <mergeCell ref="M43:O43"/>
    <mergeCell ref="S43:BQ43"/>
    <mergeCell ref="C44:BQ44"/>
    <mergeCell ref="B45:BQ45"/>
    <mergeCell ref="AT29:BQ29"/>
    <mergeCell ref="Z30:AS30"/>
    <mergeCell ref="B24:Y25"/>
    <mergeCell ref="B26:Y30"/>
    <mergeCell ref="Z26:AS26"/>
    <mergeCell ref="AT26:BQ26"/>
    <mergeCell ref="B21:BQ21"/>
    <mergeCell ref="B22:Q23"/>
    <mergeCell ref="R22:Y22"/>
    <mergeCell ref="Z22:BQ22"/>
    <mergeCell ref="R23:Y23"/>
    <mergeCell ref="Z23:BQ23"/>
    <mergeCell ref="B18:Q18"/>
    <mergeCell ref="R18:BQ18"/>
    <mergeCell ref="B19:Q19"/>
    <mergeCell ref="R19:BQ19"/>
    <mergeCell ref="B20:Q20"/>
    <mergeCell ref="R20:BQ20"/>
    <mergeCell ref="B11:BQ11"/>
    <mergeCell ref="B12:Q12"/>
    <mergeCell ref="R12:BQ12"/>
    <mergeCell ref="B14:Q14"/>
    <mergeCell ref="R14:BQ14"/>
    <mergeCell ref="B16:Q16"/>
    <mergeCell ref="R16:BQ16"/>
    <mergeCell ref="B13:Q13"/>
    <mergeCell ref="R13:BQ13"/>
    <mergeCell ref="B15:Q15"/>
    <mergeCell ref="B2:BQ3"/>
    <mergeCell ref="B4:BQ4"/>
    <mergeCell ref="B8:BQ8"/>
    <mergeCell ref="B9:S9"/>
    <mergeCell ref="T9:U9"/>
    <mergeCell ref="BH9:BI9"/>
    <mergeCell ref="BJ9:BQ9"/>
    <mergeCell ref="W9:AS9"/>
    <mergeCell ref="H5:BQ5"/>
    <mergeCell ref="H7:BQ7"/>
    <mergeCell ref="B76:AW76"/>
    <mergeCell ref="AX76:BQ76"/>
    <mergeCell ref="B77:AW77"/>
    <mergeCell ref="AX77:BQ77"/>
    <mergeCell ref="B51:BQ51"/>
    <mergeCell ref="C53:E53"/>
    <mergeCell ref="M53:O53"/>
    <mergeCell ref="S53:BQ53"/>
    <mergeCell ref="B55:BQ55"/>
    <mergeCell ref="C57:E57"/>
    <mergeCell ref="B125:Y126"/>
    <mergeCell ref="Z125:AA125"/>
    <mergeCell ref="Z126:AA126"/>
    <mergeCell ref="AB125:BQ125"/>
    <mergeCell ref="AB126:BQ126"/>
    <mergeCell ref="BR123:CX124"/>
  </mergeCells>
  <dataValidations count="1">
    <dataValidation type="list" allowBlank="1" showInputMessage="1" showErrorMessage="1" sqref="Z24:BQ24">
      <formula1>СРО</formula1>
    </dataValidation>
  </dataValidations>
  <printOptions/>
  <pageMargins left="0.236111111111111" right="0.236111111111111" top="0.196527777777778" bottom="0.196527777777778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T58"/>
  <sheetViews>
    <sheetView view="pageBreakPreview" zoomScale="130" zoomScaleSheetLayoutView="130" zoomScalePageLayoutView="0" workbookViewId="0" topLeftCell="A4">
      <selection activeCell="AV11" sqref="AV11"/>
    </sheetView>
  </sheetViews>
  <sheetFormatPr defaultColWidth="9.140625" defaultRowHeight="15" outlineLevelRow="1"/>
  <cols>
    <col min="1" max="1" width="5.8515625" style="5" bestFit="1" customWidth="1"/>
    <col min="2" max="15" width="2.00390625" style="5" customWidth="1"/>
    <col min="16" max="16" width="2.421875" style="5" customWidth="1"/>
    <col min="17" max="44" width="2.00390625" style="5" customWidth="1"/>
    <col min="45" max="45" width="8.421875" style="5" customWidth="1"/>
    <col min="46" max="46" width="14.28125" style="5" bestFit="1" customWidth="1"/>
    <col min="47" max="47" width="9.140625" style="5" customWidth="1"/>
    <col min="48" max="48" width="15.7109375" style="5" customWidth="1"/>
    <col min="49" max="16384" width="9.140625" style="5" customWidth="1"/>
  </cols>
  <sheetData>
    <row r="1" spans="1:45" ht="15">
      <c r="A1" s="18" t="s">
        <v>320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/>
    </row>
    <row r="2" spans="2:45" ht="18.75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3"/>
      <c r="AJ2" s="113"/>
      <c r="AK2" s="113"/>
      <c r="AL2" s="113"/>
      <c r="AM2" s="113"/>
      <c r="AN2" s="113"/>
      <c r="AO2" s="113"/>
      <c r="AP2" s="113"/>
      <c r="AQ2" s="113"/>
      <c r="AR2" s="115"/>
      <c r="AS2"/>
    </row>
    <row r="3" spans="2:45" ht="15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8"/>
      <c r="AS3"/>
    </row>
    <row r="4" spans="2:45" ht="18.75"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9"/>
      <c r="Q4" s="119"/>
      <c r="R4" s="119"/>
      <c r="S4" s="119"/>
      <c r="T4" s="119"/>
      <c r="U4" s="119"/>
      <c r="V4" s="119"/>
      <c r="W4" s="119"/>
      <c r="X4" s="119"/>
      <c r="Y4" s="272" t="s">
        <v>87</v>
      </c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/>
    </row>
    <row r="5" spans="2:45" ht="27.75" customHeight="1"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273" t="s">
        <v>280</v>
      </c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/>
    </row>
    <row r="6" spans="2:45" s="15" customFormat="1" ht="12" customHeight="1" thickBot="1"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9"/>
    </row>
    <row r="7" spans="2:45" ht="16.5" thickBot="1" thickTop="1">
      <c r="B7" s="274" t="s">
        <v>1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5" t="s">
        <v>2</v>
      </c>
      <c r="T7" s="275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8"/>
      <c r="AS7"/>
    </row>
    <row r="8" spans="2:45" s="15" customFormat="1" ht="11.25" customHeight="1" thickBot="1" thickTop="1"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9"/>
    </row>
    <row r="9" spans="2:45" s="15" customFormat="1" ht="18" customHeight="1" thickBot="1" thickTop="1">
      <c r="B9" s="279" t="s">
        <v>272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80" t="s">
        <v>2</v>
      </c>
      <c r="P9" s="281"/>
      <c r="Q9" s="282" t="s">
        <v>88</v>
      </c>
      <c r="R9" s="282"/>
      <c r="S9" s="282"/>
      <c r="T9" s="282"/>
      <c r="U9" s="282"/>
      <c r="V9" s="282"/>
      <c r="W9" s="282"/>
      <c r="X9" s="283"/>
      <c r="Y9" s="280"/>
      <c r="Z9" s="284" t="s">
        <v>270</v>
      </c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9"/>
    </row>
    <row r="10" spans="2:45" s="15" customFormat="1" ht="15.75" thickTop="1">
      <c r="B10" s="277" t="s">
        <v>271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85" t="s">
        <v>89</v>
      </c>
      <c r="AC10" s="285"/>
      <c r="AD10" s="285"/>
      <c r="AE10" s="285"/>
      <c r="AF10" s="285"/>
      <c r="AG10" s="285"/>
      <c r="AH10" s="285"/>
      <c r="AI10" s="286"/>
      <c r="AJ10" s="287"/>
      <c r="AK10" s="287"/>
      <c r="AL10" s="287"/>
      <c r="AM10" s="287"/>
      <c r="AN10" s="287"/>
      <c r="AO10" s="287"/>
      <c r="AP10" s="287"/>
      <c r="AQ10" s="287"/>
      <c r="AR10" s="287"/>
      <c r="AS10" s="84" t="str">
        <f>IF(AI10&gt;W16,"Дата заключения договора не может быть больше, чем дата начала страхования!"," ")</f>
        <v> </v>
      </c>
    </row>
    <row r="11" spans="2:45" s="15" customFormat="1" ht="15.75" customHeight="1" outlineLevel="1">
      <c r="B11" s="288" t="s">
        <v>282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>
        <v>1</v>
      </c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5" t="s">
        <v>273</v>
      </c>
      <c r="AC11" s="285"/>
      <c r="AD11" s="285"/>
      <c r="AE11" s="285"/>
      <c r="AF11" s="285"/>
      <c r="AG11" s="285"/>
      <c r="AH11" s="285"/>
      <c r="AI11" s="286"/>
      <c r="AJ11" s="287"/>
      <c r="AK11" s="287"/>
      <c r="AL11" s="287"/>
      <c r="AM11" s="287"/>
      <c r="AN11" s="287"/>
      <c r="AO11" s="287"/>
      <c r="AP11" s="287"/>
      <c r="AQ11" s="287"/>
      <c r="AR11" s="287"/>
      <c r="AS11" s="84" t="str">
        <f>IF(AI11&gt;W17,"Дата заключения ДопС не может быть больше, чем дата продления срока страхования!"," ")</f>
        <v> </v>
      </c>
    </row>
    <row r="12" spans="2:45" ht="14.25" customHeight="1">
      <c r="B12" s="290" t="s">
        <v>274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/>
    </row>
    <row r="13" spans="2:45" ht="15">
      <c r="B13" s="271" t="s">
        <v>80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91" t="str">
        <f>заявление!$R$12</f>
        <v>ФИО</v>
      </c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6"/>
    </row>
    <row r="14" spans="2:45" ht="15">
      <c r="B14" s="271" t="s">
        <v>239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92" t="str">
        <f>заявление!Z25</f>
        <v>МСО ПАУ - Ассоциация «Межрегиональная саморегулируемая организация профессиональных арбитражных управляющих»</v>
      </c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6"/>
    </row>
    <row r="15" spans="2:45" ht="30.75" customHeight="1">
      <c r="B15" s="271" t="s">
        <v>258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93">
        <f>заявление!Z93</f>
        <v>0</v>
      </c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5"/>
      <c r="AS15" s="6"/>
    </row>
    <row r="16" spans="2:45" ht="15">
      <c r="B16" s="271" t="s">
        <v>255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69" t="s">
        <v>67</v>
      </c>
      <c r="V16" s="269"/>
      <c r="W16" s="269">
        <f>заявление!AB123</f>
        <v>44197</v>
      </c>
      <c r="X16" s="269"/>
      <c r="Y16" s="269"/>
      <c r="Z16" s="269"/>
      <c r="AA16" s="269"/>
      <c r="AB16" s="269"/>
      <c r="AC16" s="269"/>
      <c r="AD16" s="269"/>
      <c r="AE16" s="269"/>
      <c r="AF16" s="269"/>
      <c r="AG16" s="269" t="s">
        <v>68</v>
      </c>
      <c r="AH16" s="269"/>
      <c r="AI16" s="269">
        <f>заявление!AB124</f>
        <v>0</v>
      </c>
      <c r="AJ16" s="269"/>
      <c r="AK16" s="269"/>
      <c r="AL16" s="269"/>
      <c r="AM16" s="269"/>
      <c r="AN16" s="269"/>
      <c r="AO16" s="269"/>
      <c r="AP16" s="269"/>
      <c r="AQ16" s="269"/>
      <c r="AR16" s="269"/>
      <c r="AS16" s="7" t="s">
        <v>0</v>
      </c>
    </row>
    <row r="17" spans="2:45" ht="15" outlineLevel="1">
      <c r="B17" s="271" t="s">
        <v>285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69" t="s">
        <v>67</v>
      </c>
      <c r="V17" s="269"/>
      <c r="W17" s="269">
        <f>заявление!AB125</f>
        <v>44256</v>
      </c>
      <c r="X17" s="269"/>
      <c r="Y17" s="269"/>
      <c r="Z17" s="269"/>
      <c r="AA17" s="269"/>
      <c r="AB17" s="269"/>
      <c r="AC17" s="269"/>
      <c r="AD17" s="269"/>
      <c r="AE17" s="269"/>
      <c r="AF17" s="269"/>
      <c r="AG17" s="269" t="s">
        <v>68</v>
      </c>
      <c r="AH17" s="269"/>
      <c r="AI17" s="270">
        <f>заявление!AB126</f>
        <v>0</v>
      </c>
      <c r="AJ17" s="270"/>
      <c r="AK17" s="270"/>
      <c r="AL17" s="270"/>
      <c r="AM17" s="270"/>
      <c r="AN17" s="270"/>
      <c r="AO17" s="270"/>
      <c r="AP17" s="270"/>
      <c r="AQ17" s="270"/>
      <c r="AR17" s="270"/>
      <c r="AS17" s="7"/>
    </row>
    <row r="18" spans="2:45" ht="15" outlineLevel="1">
      <c r="B18" s="260" t="s">
        <v>286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2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84" t="str">
        <f>IF(AND(O11&gt;0,AI18&lt;=0),"Укажите страховую премию по договору страхования!"," ")</f>
        <v>Укажите страховую премию по договору страхования!</v>
      </c>
    </row>
    <row r="19" spans="2:45" ht="15">
      <c r="B19" s="260" t="s">
        <v>287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2"/>
      <c r="AI19" s="263">
        <f>AI18+AJ43</f>
        <v>93400</v>
      </c>
      <c r="AJ19" s="263"/>
      <c r="AK19" s="263"/>
      <c r="AL19" s="263"/>
      <c r="AM19" s="263"/>
      <c r="AN19" s="263"/>
      <c r="AO19" s="263"/>
      <c r="AP19" s="263"/>
      <c r="AQ19" s="263"/>
      <c r="AR19" s="263"/>
      <c r="AS19" s="7"/>
    </row>
    <row r="20" spans="2:45" ht="15">
      <c r="B20" s="260" t="s">
        <v>288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2"/>
      <c r="AI20" s="264">
        <f>ROUND((AI19/AJ29%),3)</f>
        <v>0.467</v>
      </c>
      <c r="AJ20" s="264"/>
      <c r="AK20" s="264"/>
      <c r="AL20" s="264"/>
      <c r="AM20" s="264"/>
      <c r="AN20" s="264"/>
      <c r="AO20" s="264"/>
      <c r="AP20" s="264"/>
      <c r="AQ20" s="264"/>
      <c r="AR20" s="264"/>
      <c r="AS20" s="7"/>
    </row>
    <row r="21" spans="2:45" ht="15.75">
      <c r="B21" s="266" t="str">
        <f>CONCATENATE(заявление!B127," в ",расчет!G14)</f>
        <v>Порядок уплаты страховой премии в один платеж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6"/>
    </row>
    <row r="22" spans="2:45" ht="15" customHeight="1" outlineLevel="1">
      <c r="B22" s="267" t="s">
        <v>90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/>
    </row>
    <row r="23" spans="2:45" ht="15" customHeight="1" outlineLevel="1">
      <c r="B23" s="268" t="s">
        <v>256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6" t="s">
        <v>0</v>
      </c>
    </row>
    <row r="24" spans="2:45" ht="9" customHeight="1">
      <c r="B24" s="268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2"/>
      <c r="AS24" s="6"/>
    </row>
    <row r="25" spans="2:45" s="17" customFormat="1" ht="21" customHeight="1" outlineLevel="1">
      <c r="B25" s="297" t="s">
        <v>91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16"/>
    </row>
    <row r="26" spans="2:45" s="17" customFormat="1" ht="15" outlineLevel="1">
      <c r="B26" s="298" t="s">
        <v>92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9">
        <f>ROUND((AJ43/2),0)</f>
        <v>46700</v>
      </c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8" t="s">
        <v>257</v>
      </c>
      <c r="AA26" s="298"/>
      <c r="AB26" s="298"/>
      <c r="AC26" s="298"/>
      <c r="AD26" s="298"/>
      <c r="AE26" s="300">
        <f>Q23</f>
        <v>0</v>
      </c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16"/>
    </row>
    <row r="27" spans="2:45" s="17" customFormat="1" ht="15" outlineLevel="1">
      <c r="B27" s="298" t="s">
        <v>93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9">
        <f>AJ43-L26</f>
        <v>46700</v>
      </c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8" t="s">
        <v>257</v>
      </c>
      <c r="AA27" s="298"/>
      <c r="AB27" s="298"/>
      <c r="AC27" s="298"/>
      <c r="AD27" s="298"/>
      <c r="AE27" s="300">
        <f>IF(O11=1,W16+60,W17+60)</f>
        <v>44257</v>
      </c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16"/>
    </row>
    <row r="28" spans="2:44" ht="15">
      <c r="B28" s="303" t="s">
        <v>94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</row>
    <row r="29" spans="2:44" ht="14.25" customHeight="1">
      <c r="B29" s="304" t="s">
        <v>95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5">
        <f>заявление!Z122</f>
        <v>20000000</v>
      </c>
      <c r="AK29" s="305"/>
      <c r="AL29" s="305"/>
      <c r="AM29" s="305"/>
      <c r="AN29" s="305"/>
      <c r="AO29" s="305"/>
      <c r="AP29" s="305"/>
      <c r="AQ29" s="305"/>
      <c r="AR29" s="305"/>
    </row>
    <row r="30" spans="2:44" ht="14.25" customHeight="1">
      <c r="B30" s="304" t="s">
        <v>123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6">
        <v>5</v>
      </c>
      <c r="AK30" s="306"/>
      <c r="AL30" s="306"/>
      <c r="AM30" s="306"/>
      <c r="AN30" s="306"/>
      <c r="AO30" s="306"/>
      <c r="AP30" s="306"/>
      <c r="AQ30" s="306"/>
      <c r="AR30" s="306"/>
    </row>
    <row r="31" spans="2:44" ht="14.25" customHeight="1">
      <c r="B31" s="307" t="s">
        <v>120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6">
        <v>0</v>
      </c>
      <c r="AK31" s="306"/>
      <c r="AL31" s="306"/>
      <c r="AM31" s="306"/>
      <c r="AN31" s="306"/>
      <c r="AO31" s="306"/>
      <c r="AP31" s="306"/>
      <c r="AQ31" s="306"/>
      <c r="AR31" s="306"/>
    </row>
    <row r="32" spans="2:44" ht="14.25" customHeight="1">
      <c r="B32" s="307" t="s">
        <v>145</v>
      </c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6">
        <v>0</v>
      </c>
      <c r="AK32" s="306"/>
      <c r="AL32" s="306"/>
      <c r="AM32" s="306"/>
      <c r="AN32" s="306"/>
      <c r="AO32" s="306"/>
      <c r="AP32" s="306"/>
      <c r="AQ32" s="306"/>
      <c r="AR32" s="306"/>
    </row>
    <row r="33" spans="2:44" ht="30" customHeight="1">
      <c r="B33" s="308" t="s">
        <v>146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10"/>
      <c r="AJ33" s="306">
        <v>0</v>
      </c>
      <c r="AK33" s="306"/>
      <c r="AL33" s="306"/>
      <c r="AM33" s="306"/>
      <c r="AN33" s="306"/>
      <c r="AO33" s="306"/>
      <c r="AP33" s="306"/>
      <c r="AQ33" s="306"/>
      <c r="AR33" s="306"/>
    </row>
    <row r="34" spans="2:44" ht="27.75" customHeight="1">
      <c r="B34" s="308" t="s">
        <v>147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10"/>
      <c r="AJ34" s="306">
        <v>0</v>
      </c>
      <c r="AK34" s="306"/>
      <c r="AL34" s="306"/>
      <c r="AM34" s="306"/>
      <c r="AN34" s="306"/>
      <c r="AO34" s="306"/>
      <c r="AP34" s="306"/>
      <c r="AQ34" s="306"/>
      <c r="AR34" s="306"/>
    </row>
    <row r="35" spans="2:44" ht="15">
      <c r="B35" s="307" t="s">
        <v>267</v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6">
        <v>0</v>
      </c>
      <c r="AK35" s="306"/>
      <c r="AL35" s="306"/>
      <c r="AM35" s="306"/>
      <c r="AN35" s="306"/>
      <c r="AO35" s="306"/>
      <c r="AP35" s="306"/>
      <c r="AQ35" s="306"/>
      <c r="AR35" s="306"/>
    </row>
    <row r="36" spans="2:44" ht="15">
      <c r="B36" s="308" t="s">
        <v>140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10"/>
      <c r="AJ36" s="306">
        <v>0</v>
      </c>
      <c r="AK36" s="306"/>
      <c r="AL36" s="306"/>
      <c r="AM36" s="306"/>
      <c r="AN36" s="306"/>
      <c r="AO36" s="306"/>
      <c r="AP36" s="306"/>
      <c r="AQ36" s="306"/>
      <c r="AR36" s="306"/>
    </row>
    <row r="37" spans="2:44" ht="14.25" customHeight="1">
      <c r="B37" s="307" t="s">
        <v>139</v>
      </c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6">
        <v>0</v>
      </c>
      <c r="AK37" s="306"/>
      <c r="AL37" s="306"/>
      <c r="AM37" s="306"/>
      <c r="AN37" s="306"/>
      <c r="AO37" s="306"/>
      <c r="AP37" s="306"/>
      <c r="AQ37" s="306"/>
      <c r="AR37" s="306"/>
    </row>
    <row r="38" spans="2:44" ht="30" customHeight="1">
      <c r="B38" s="311" t="s">
        <v>142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2">
        <v>1</v>
      </c>
      <c r="AK38" s="312"/>
      <c r="AL38" s="312"/>
      <c r="AM38" s="312"/>
      <c r="AN38" s="312"/>
      <c r="AO38" s="312"/>
      <c r="AP38" s="312"/>
      <c r="AQ38" s="312"/>
      <c r="AR38" s="312"/>
    </row>
    <row r="39" spans="2:46" ht="30" customHeight="1" hidden="1">
      <c r="B39" s="311" t="s">
        <v>151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2">
        <f>расчет!B16</f>
        <v>1</v>
      </c>
      <c r="AK39" s="312"/>
      <c r="AL39" s="312"/>
      <c r="AM39" s="312"/>
      <c r="AN39" s="312"/>
      <c r="AO39" s="312"/>
      <c r="AP39" s="312"/>
      <c r="AQ39" s="312"/>
      <c r="AR39" s="312"/>
      <c r="AT39" s="5" t="s">
        <v>153</v>
      </c>
    </row>
    <row r="40" spans="2:44" ht="15">
      <c r="B40" s="307" t="s">
        <v>240</v>
      </c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15">
        <f>VLOOKUP(заявление!Z24,СРО!C1:G45,5,0)</f>
        <v>1</v>
      </c>
      <c r="AK40" s="316"/>
      <c r="AL40" s="316"/>
      <c r="AM40" s="316"/>
      <c r="AN40" s="316"/>
      <c r="AO40" s="316"/>
      <c r="AP40" s="316"/>
      <c r="AQ40" s="316"/>
      <c r="AR40" s="317"/>
    </row>
    <row r="41" spans="2:44" ht="14.25" customHeight="1">
      <c r="B41" s="313" t="s">
        <v>306</v>
      </c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4">
        <f>(VLOOKUP(заявление!Z24,СРО!C1:H45,6,0))/100</f>
        <v>0.15</v>
      </c>
      <c r="AK41" s="314"/>
      <c r="AL41" s="314"/>
      <c r="AM41" s="314"/>
      <c r="AN41" s="314"/>
      <c r="AO41" s="314"/>
      <c r="AP41" s="314"/>
      <c r="AQ41" s="314"/>
      <c r="AR41" s="314"/>
    </row>
    <row r="42" spans="2:44" ht="14.25" customHeight="1">
      <c r="B42" s="318" t="s">
        <v>96</v>
      </c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9">
        <f>расчет!B19</f>
        <v>0.467</v>
      </c>
      <c r="AK42" s="319"/>
      <c r="AL42" s="319"/>
      <c r="AM42" s="319"/>
      <c r="AN42" s="319"/>
      <c r="AO42" s="319"/>
      <c r="AP42" s="319"/>
      <c r="AQ42" s="319"/>
      <c r="AR42" s="319"/>
    </row>
    <row r="43" spans="2:44" ht="14.25" customHeight="1">
      <c r="B43" s="318" t="s">
        <v>112</v>
      </c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20">
        <f>ROUNDUP(AJ29*AJ42/100,0)</f>
        <v>93400</v>
      </c>
      <c r="AK43" s="320"/>
      <c r="AL43" s="320"/>
      <c r="AM43" s="320"/>
      <c r="AN43" s="320"/>
      <c r="AO43" s="320"/>
      <c r="AP43" s="320"/>
      <c r="AQ43" s="320"/>
      <c r="AR43" s="320"/>
    </row>
    <row r="44" spans="2:44" ht="14.25" customHeight="1">
      <c r="B44" s="326" t="s">
        <v>113</v>
      </c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7"/>
      <c r="AK44" s="327"/>
      <c r="AL44" s="327"/>
      <c r="AM44" s="327"/>
      <c r="AN44" s="327"/>
      <c r="AO44" s="327"/>
      <c r="AP44" s="327"/>
      <c r="AQ44" s="327"/>
      <c r="AR44" s="327"/>
    </row>
    <row r="45" spans="2:44" ht="14.25" customHeight="1">
      <c r="B45" s="321" t="s">
        <v>97</v>
      </c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2" t="s">
        <v>98</v>
      </c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</row>
    <row r="46" spans="2:44" ht="14.25" customHeight="1"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2" t="s">
        <v>99</v>
      </c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</row>
    <row r="47" spans="2:44" ht="14.25" customHeight="1"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3" t="s">
        <v>294</v>
      </c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5"/>
    </row>
    <row r="48" spans="2:44" ht="39.75" customHeight="1">
      <c r="B48" s="328" t="s">
        <v>100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</row>
    <row r="49" spans="2:44" ht="15" customHeight="1">
      <c r="B49" s="330" t="s">
        <v>101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</row>
    <row r="50" spans="2:44" ht="15" customHeight="1">
      <c r="B50" s="330" t="s">
        <v>102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</row>
    <row r="51" spans="2:44" ht="15" customHeight="1">
      <c r="B51" s="332" t="s">
        <v>103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1"/>
      <c r="R51" s="331"/>
      <c r="S51" s="331"/>
      <c r="T51" s="331"/>
      <c r="U51" s="331"/>
      <c r="V51" s="331"/>
      <c r="W51" s="331"/>
      <c r="X51" s="333" t="s">
        <v>104</v>
      </c>
      <c r="Y51" s="333"/>
      <c r="Z51" s="333"/>
      <c r="AA51" s="333"/>
      <c r="AB51" s="333"/>
      <c r="AC51" s="333"/>
      <c r="AD51" s="333"/>
      <c r="AE51" s="333"/>
      <c r="AF51" s="333"/>
      <c r="AG51" s="333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</row>
    <row r="52" spans="2:44" ht="15" customHeight="1" thickBot="1">
      <c r="B52" s="121" t="s">
        <v>105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1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</row>
    <row r="53" spans="2:44" ht="15" customHeight="1" thickBot="1" thickTop="1">
      <c r="B53" s="280" t="s">
        <v>0</v>
      </c>
      <c r="C53" s="280"/>
      <c r="D53" s="334" t="s">
        <v>106</v>
      </c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280" t="s">
        <v>0</v>
      </c>
      <c r="X53" s="280"/>
      <c r="Y53" s="335" t="s">
        <v>250</v>
      </c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</row>
    <row r="54" spans="2:44" ht="15" customHeight="1" thickBot="1" thickTop="1">
      <c r="B54" s="280" t="s">
        <v>0</v>
      </c>
      <c r="C54" s="280"/>
      <c r="D54" s="334" t="s">
        <v>108</v>
      </c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280" t="s">
        <v>0</v>
      </c>
      <c r="X54" s="280"/>
      <c r="Y54" s="335" t="s">
        <v>107</v>
      </c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</row>
    <row r="55" spans="2:44" ht="15" customHeight="1" thickBot="1" thickTop="1">
      <c r="B55" s="280" t="s">
        <v>0</v>
      </c>
      <c r="C55" s="280"/>
      <c r="D55" s="334" t="s">
        <v>109</v>
      </c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280" t="s">
        <v>0</v>
      </c>
      <c r="X55" s="280"/>
      <c r="Y55" s="259" t="s">
        <v>114</v>
      </c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</row>
    <row r="56" spans="2:44" ht="15.75" thickTop="1">
      <c r="B56" s="121" t="s">
        <v>110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2"/>
      <c r="Q56" s="337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9"/>
    </row>
    <row r="57" spans="2:44" ht="15">
      <c r="B57" s="121" t="s">
        <v>111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2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</row>
    <row r="58" spans="2:44" ht="18.75">
      <c r="B58" s="336" t="str">
        <f>IF(AJ29&gt;=10000000,"ПЕРЕДАТЬ В ПЕРЕСТРАХОВАНИЕ"," ")</f>
        <v>ПЕРЕДАТЬ В ПЕРЕСТРАХОВАНИЕ</v>
      </c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</row>
  </sheetData>
  <sheetProtection password="CB9E" sheet="1" formatCells="0" formatColumns="0" formatRows="0"/>
  <mergeCells count="117">
    <mergeCell ref="B17:T17"/>
    <mergeCell ref="Q46:AR46"/>
    <mergeCell ref="B58:AR58"/>
    <mergeCell ref="Q56:AR56"/>
    <mergeCell ref="Q57:AR57"/>
    <mergeCell ref="B55:C55"/>
    <mergeCell ref="D55:V55"/>
    <mergeCell ref="W55:X55"/>
    <mergeCell ref="Q52:AR52"/>
    <mergeCell ref="B53:C53"/>
    <mergeCell ref="D53:V53"/>
    <mergeCell ref="W53:X53"/>
    <mergeCell ref="Y53:AR53"/>
    <mergeCell ref="B54:C54"/>
    <mergeCell ref="D54:V54"/>
    <mergeCell ref="W54:X54"/>
    <mergeCell ref="Y54:AR54"/>
    <mergeCell ref="B48:P48"/>
    <mergeCell ref="Q48:AR48"/>
    <mergeCell ref="B49:AR49"/>
    <mergeCell ref="B50:P50"/>
    <mergeCell ref="Q50:AR50"/>
    <mergeCell ref="B51:P51"/>
    <mergeCell ref="Q51:W51"/>
    <mergeCell ref="X51:AG51"/>
    <mergeCell ref="AH51:AR51"/>
    <mergeCell ref="B42:AI42"/>
    <mergeCell ref="AJ42:AR42"/>
    <mergeCell ref="B43:AI43"/>
    <mergeCell ref="AJ43:AR43"/>
    <mergeCell ref="B45:P47"/>
    <mergeCell ref="Q45:AR45"/>
    <mergeCell ref="Q47:AR47"/>
    <mergeCell ref="B44:AI44"/>
    <mergeCell ref="AJ44:AR44"/>
    <mergeCell ref="B37:AI37"/>
    <mergeCell ref="AJ37:AR37"/>
    <mergeCell ref="B38:AI38"/>
    <mergeCell ref="AJ38:AR38"/>
    <mergeCell ref="B41:AI41"/>
    <mergeCell ref="AJ41:AR41"/>
    <mergeCell ref="B39:AI39"/>
    <mergeCell ref="AJ39:AR39"/>
    <mergeCell ref="B40:AI40"/>
    <mergeCell ref="AJ40:AR40"/>
    <mergeCell ref="B33:AI33"/>
    <mergeCell ref="AJ33:AR33"/>
    <mergeCell ref="B34:AI34"/>
    <mergeCell ref="AJ34:AR34"/>
    <mergeCell ref="B36:AI36"/>
    <mergeCell ref="AJ36:AR36"/>
    <mergeCell ref="AJ35:AR35"/>
    <mergeCell ref="B35:AI35"/>
    <mergeCell ref="B30:AI30"/>
    <mergeCell ref="AJ30:AR30"/>
    <mergeCell ref="B31:AI31"/>
    <mergeCell ref="AJ31:AR31"/>
    <mergeCell ref="B32:AI32"/>
    <mergeCell ref="AJ32:AR32"/>
    <mergeCell ref="B27:K27"/>
    <mergeCell ref="L27:Y27"/>
    <mergeCell ref="Z27:AD27"/>
    <mergeCell ref="AE27:AR27"/>
    <mergeCell ref="B28:AR28"/>
    <mergeCell ref="B29:AI29"/>
    <mergeCell ref="AJ29:AR29"/>
    <mergeCell ref="Q23:AR23"/>
    <mergeCell ref="B25:AR25"/>
    <mergeCell ref="B26:K26"/>
    <mergeCell ref="L26:Y26"/>
    <mergeCell ref="Z26:AD26"/>
    <mergeCell ref="AE26:AR26"/>
    <mergeCell ref="B24:AR24"/>
    <mergeCell ref="B12:AR12"/>
    <mergeCell ref="B13:P13"/>
    <mergeCell ref="Q13:AR13"/>
    <mergeCell ref="B14:P14"/>
    <mergeCell ref="Q14:AR14"/>
    <mergeCell ref="B15:P15"/>
    <mergeCell ref="Q15:AR15"/>
    <mergeCell ref="Q9:W9"/>
    <mergeCell ref="X9:Y9"/>
    <mergeCell ref="Z9:AR9"/>
    <mergeCell ref="AB10:AH10"/>
    <mergeCell ref="AI10:AR10"/>
    <mergeCell ref="B11:N11"/>
    <mergeCell ref="O11:AA11"/>
    <mergeCell ref="AB11:AH11"/>
    <mergeCell ref="AI11:AR11"/>
    <mergeCell ref="B16:T16"/>
    <mergeCell ref="Y4:AR4"/>
    <mergeCell ref="X5:AR6"/>
    <mergeCell ref="B7:R7"/>
    <mergeCell ref="S7:T7"/>
    <mergeCell ref="B8:AR8"/>
    <mergeCell ref="B10:N10"/>
    <mergeCell ref="O10:AA10"/>
    <mergeCell ref="B9:N9"/>
    <mergeCell ref="O9:P9"/>
    <mergeCell ref="AI16:AR16"/>
    <mergeCell ref="AG17:AH17"/>
    <mergeCell ref="AG16:AH16"/>
    <mergeCell ref="W16:AF16"/>
    <mergeCell ref="W17:AF17"/>
    <mergeCell ref="U16:V16"/>
    <mergeCell ref="U17:V17"/>
    <mergeCell ref="AI17:AR17"/>
    <mergeCell ref="Y55:AR55"/>
    <mergeCell ref="B19:AH19"/>
    <mergeCell ref="AI19:AR19"/>
    <mergeCell ref="B20:AH20"/>
    <mergeCell ref="AI20:AR20"/>
    <mergeCell ref="AI18:AR18"/>
    <mergeCell ref="B18:AH18"/>
    <mergeCell ref="B21:AR21"/>
    <mergeCell ref="B22:AR22"/>
    <mergeCell ref="B23:P23"/>
  </mergeCells>
  <conditionalFormatting sqref="AJ41:AR41">
    <cfRule type="cellIs" priority="11" dxfId="8" operator="greaterThan" stopIfTrue="1">
      <formula>0.25</formula>
    </cfRule>
  </conditionalFormatting>
  <conditionalFormatting sqref="Q14:AR15">
    <cfRule type="cellIs" priority="9" dxfId="6" operator="equal" stopIfTrue="1">
      <formula>#N/A</formula>
    </cfRule>
    <cfRule type="cellIs" priority="10" dxfId="5" operator="equal" stopIfTrue="1">
      <formula>#N/A</formula>
    </cfRule>
  </conditionalFormatting>
  <conditionalFormatting sqref="AI10:AR10">
    <cfRule type="cellIs" priority="7" dxfId="8" operator="greaterThan" stopIfTrue="1">
      <formula>$W$16</formula>
    </cfRule>
    <cfRule type="cellIs" priority="8" dxfId="9" operator="lessThanOrEqual" stopIfTrue="1">
      <formula>$W$16</formula>
    </cfRule>
  </conditionalFormatting>
  <conditionalFormatting sqref="AI11:AR11">
    <cfRule type="cellIs" priority="1" dxfId="9" operator="lessThanOrEqual" stopIfTrue="1">
      <formula>$W$17</formula>
    </cfRule>
    <cfRule type="cellIs" priority="2" dxfId="8" operator="greaterThan" stopIfTrue="1">
      <formula>$W$17</formula>
    </cfRule>
    <cfRule type="cellIs" priority="3" dxfId="8" operator="greaterThan" stopIfTrue="1">
      <formula>$R$16</formula>
    </cfRule>
    <cfRule type="cellIs" priority="4" dxfId="9" operator="lessThan" stopIfTrue="1">
      <formula>$R$16</formula>
    </cfRule>
  </conditionalFormatting>
  <dataValidations count="1">
    <dataValidation type="list" allowBlank="1" showInputMessage="1" showErrorMessage="1" sqref="AT39:AT40">
      <formula1>АВ</formula1>
    </dataValidation>
  </dataValidations>
  <hyperlinks>
    <hyperlink ref="Q45" r:id="rId1" display="http://kad.arbitr.ru/"/>
    <hyperlink ref="Q47" r:id="rId2" display="https://service.nalog.ru/pau.do"/>
    <hyperlink ref="Q46" r:id="rId3" display="http://bankrot.fedresurs.ru/ArbitrManagersList.aspx"/>
  </hyperlinks>
  <printOptions/>
  <pageMargins left="0.25" right="0.25" top="0.75" bottom="0.75" header="0.511805555555555" footer="0.51180555555555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J33"/>
  <sheetViews>
    <sheetView view="pageBreakPreview" zoomScaleSheetLayoutView="100" zoomScalePageLayoutView="0" workbookViewId="0" topLeftCell="L1">
      <selection activeCell="A1" sqref="A1:K16384"/>
    </sheetView>
  </sheetViews>
  <sheetFormatPr defaultColWidth="8.7109375" defaultRowHeight="15"/>
  <cols>
    <col min="1" max="1" width="77.421875" style="8" hidden="1" customWidth="1"/>
    <col min="2" max="2" width="28.28125" style="8" hidden="1" customWidth="1"/>
    <col min="3" max="6" width="8.7109375" style="8" hidden="1" customWidth="1"/>
    <col min="7" max="7" width="15.140625" style="8" hidden="1" customWidth="1"/>
    <col min="8" max="8" width="20.140625" style="8" hidden="1" customWidth="1"/>
    <col min="9" max="10" width="17.57421875" style="8" hidden="1" customWidth="1"/>
    <col min="11" max="11" width="8.7109375" style="8" hidden="1" customWidth="1"/>
    <col min="12" max="12" width="8.7109375" style="8" customWidth="1"/>
    <col min="13" max="16384" width="8.7109375" style="8" customWidth="1"/>
  </cols>
  <sheetData>
    <row r="1" spans="1:10" ht="15.75">
      <c r="A1" s="19" t="s">
        <v>127</v>
      </c>
      <c r="B1" s="20"/>
      <c r="C1" s="20"/>
      <c r="D1" s="20"/>
      <c r="E1" s="20"/>
      <c r="F1" s="20"/>
      <c r="G1" s="20"/>
      <c r="I1" s="8" t="s">
        <v>311</v>
      </c>
      <c r="J1" s="8" t="s">
        <v>322</v>
      </c>
    </row>
    <row r="2" spans="1:10" ht="15">
      <c r="A2" s="21" t="s">
        <v>30</v>
      </c>
      <c r="B2" s="21">
        <f>заявление!Z122</f>
        <v>20000000</v>
      </c>
      <c r="C2" s="20"/>
      <c r="G2" s="20"/>
      <c r="H2" s="8" t="s">
        <v>312</v>
      </c>
      <c r="I2" s="8">
        <v>0.294</v>
      </c>
      <c r="J2" s="90">
        <f>I2*1.15</f>
        <v>0.33809999999999996</v>
      </c>
    </row>
    <row r="3" spans="1:10" ht="15">
      <c r="A3" s="21" t="s">
        <v>302</v>
      </c>
      <c r="B3" s="22">
        <v>0.49</v>
      </c>
      <c r="C3" s="5"/>
      <c r="G3" s="20"/>
      <c r="H3" s="8" t="s">
        <v>313</v>
      </c>
      <c r="I3" s="8">
        <v>0.56</v>
      </c>
      <c r="J3" s="8">
        <f>I3*1.15</f>
        <v>0.644</v>
      </c>
    </row>
    <row r="4" spans="1:8" ht="15">
      <c r="A4" s="21" t="s">
        <v>303</v>
      </c>
      <c r="B4" s="22">
        <f>IF(B2&lt;1000000,1.812249,0.95306)</f>
        <v>0.95306</v>
      </c>
      <c r="C4" s="89" t="s">
        <v>317</v>
      </c>
      <c r="G4" s="20"/>
      <c r="H4" s="8" t="s">
        <v>310</v>
      </c>
    </row>
    <row r="5" spans="1:7" ht="15">
      <c r="A5" s="21" t="s">
        <v>304</v>
      </c>
      <c r="B5" s="22">
        <f>ROUND(B3*B4,3)</f>
        <v>0.467</v>
      </c>
      <c r="C5" s="5" t="s">
        <v>305</v>
      </c>
      <c r="G5" s="20"/>
    </row>
    <row r="6" spans="1:7" ht="15">
      <c r="A6" s="21" t="s">
        <v>128</v>
      </c>
      <c r="B6" s="23">
        <f>IF(котировка!AJ30&lt;=3,1.2,1)</f>
        <v>1</v>
      </c>
      <c r="C6" s="20"/>
      <c r="D6" s="20" t="s">
        <v>0</v>
      </c>
      <c r="E6" s="26"/>
      <c r="F6" s="27"/>
      <c r="G6" s="341"/>
    </row>
    <row r="7" spans="1:10" ht="15">
      <c r="A7" s="21" t="s">
        <v>120</v>
      </c>
      <c r="B7" s="23">
        <f>G22</f>
        <v>1</v>
      </c>
      <c r="C7" s="20"/>
      <c r="D7" s="20"/>
      <c r="E7" s="20"/>
      <c r="F7" s="20"/>
      <c r="G7" s="341"/>
      <c r="I7" s="8" t="s">
        <v>311</v>
      </c>
      <c r="J7" s="8" t="s">
        <v>321</v>
      </c>
    </row>
    <row r="8" spans="1:10" ht="15">
      <c r="A8" s="24" t="s">
        <v>129</v>
      </c>
      <c r="B8" s="23">
        <f aca="true" t="shared" si="0" ref="B8:B13">G23</f>
        <v>1</v>
      </c>
      <c r="C8" s="20"/>
      <c r="D8" s="20"/>
      <c r="E8" s="20"/>
      <c r="F8" s="20"/>
      <c r="G8" s="20"/>
      <c r="H8" s="8" t="s">
        <v>312</v>
      </c>
      <c r="I8" s="8">
        <v>0.338</v>
      </c>
      <c r="J8" s="90">
        <f>ROUND((I8*1.15),3)</f>
        <v>0.389</v>
      </c>
    </row>
    <row r="9" spans="1:10" ht="15">
      <c r="A9" s="24" t="s">
        <v>137</v>
      </c>
      <c r="B9" s="23">
        <f t="shared" si="0"/>
        <v>1</v>
      </c>
      <c r="C9" s="20"/>
      <c r="D9" s="20"/>
      <c r="E9" s="20" t="s">
        <v>152</v>
      </c>
      <c r="F9" s="20"/>
      <c r="G9" s="20"/>
      <c r="H9" s="8" t="s">
        <v>313</v>
      </c>
      <c r="I9" s="8">
        <v>0.644</v>
      </c>
      <c r="J9" s="90">
        <f>ROUND((I9*1.15),2)</f>
        <v>0.74</v>
      </c>
    </row>
    <row r="10" spans="1:8" ht="15">
      <c r="A10" s="24" t="s">
        <v>130</v>
      </c>
      <c r="B10" s="23">
        <f t="shared" si="0"/>
        <v>1</v>
      </c>
      <c r="C10" s="20"/>
      <c r="D10" s="20"/>
      <c r="E10" s="20" t="s">
        <v>153</v>
      </c>
      <c r="F10" s="20"/>
      <c r="G10" s="20"/>
      <c r="H10" s="8" t="s">
        <v>325</v>
      </c>
    </row>
    <row r="11" spans="1:7" ht="15">
      <c r="A11" s="24" t="s">
        <v>267</v>
      </c>
      <c r="B11" s="23">
        <f t="shared" si="0"/>
        <v>1</v>
      </c>
      <c r="C11" s="20"/>
      <c r="D11" s="20"/>
      <c r="E11" s="20"/>
      <c r="F11" s="20"/>
      <c r="G11" s="20"/>
    </row>
    <row r="12" spans="1:10" ht="15">
      <c r="A12" s="25" t="s">
        <v>141</v>
      </c>
      <c r="B12" s="23">
        <f t="shared" si="0"/>
        <v>1</v>
      </c>
      <c r="C12" s="20"/>
      <c r="D12" s="20"/>
      <c r="E12" s="20">
        <f>CEILING((B5*B6*B7*B8*B9*B10*B11*B12*B13*B15*B16*B17),0.001)</f>
        <v>0.467</v>
      </c>
      <c r="F12" s="20"/>
      <c r="G12" s="20"/>
      <c r="I12" s="8" t="s">
        <v>311</v>
      </c>
      <c r="J12" s="8" t="s">
        <v>323</v>
      </c>
    </row>
    <row r="13" spans="1:10" ht="15">
      <c r="A13" s="25" t="s">
        <v>140</v>
      </c>
      <c r="B13" s="23">
        <f t="shared" si="0"/>
        <v>1</v>
      </c>
      <c r="C13" s="20"/>
      <c r="D13" s="20"/>
      <c r="E13" s="20"/>
      <c r="F13" s="20"/>
      <c r="G13" s="20"/>
      <c r="H13" s="8" t="s">
        <v>312</v>
      </c>
      <c r="I13" s="8">
        <v>0.389</v>
      </c>
      <c r="J13" s="90">
        <f>ROUND((I13*1.2),3)</f>
        <v>0.467</v>
      </c>
    </row>
    <row r="14" spans="1:10" ht="15">
      <c r="A14" s="25" t="s">
        <v>150</v>
      </c>
      <c r="B14" s="87" t="e">
        <f>IF(котировка!AJ41&lt;C14,котировка!AJ41,1000000)</f>
        <v>#REF!</v>
      </c>
      <c r="C14" s="86" t="e">
        <f>(VLOOKUP(заявление!Z24,СРО!C1:H45,7,0))/100</f>
        <v>#REF!</v>
      </c>
      <c r="D14" s="20"/>
      <c r="E14" s="26" t="s">
        <v>134</v>
      </c>
      <c r="F14" s="27">
        <f>_xlfn.IFERROR(CODE(заявление!E129),32)</f>
        <v>213</v>
      </c>
      <c r="G14" s="341" t="str">
        <f>IF(F14=32,E15,E14)</f>
        <v>один платеж</v>
      </c>
      <c r="H14" s="8" t="s">
        <v>313</v>
      </c>
      <c r="I14" s="8">
        <v>0.74</v>
      </c>
      <c r="J14" s="90">
        <f>ROUND((I14*1.2),3)</f>
        <v>0.888</v>
      </c>
    </row>
    <row r="15" spans="1:8" ht="15">
      <c r="A15" s="25" t="s">
        <v>148</v>
      </c>
      <c r="B15" s="28">
        <f>котировка!AJ38</f>
        <v>1</v>
      </c>
      <c r="C15" s="20"/>
      <c r="D15" s="20"/>
      <c r="E15" s="26" t="s">
        <v>135</v>
      </c>
      <c r="F15" s="27">
        <f>_xlfn.IFERROR(CODE(заявление!AF129),32)</f>
        <v>32</v>
      </c>
      <c r="G15" s="341"/>
      <c r="H15" s="8" t="s">
        <v>324</v>
      </c>
    </row>
    <row r="16" spans="1:7" ht="15">
      <c r="A16" s="25" t="s">
        <v>149</v>
      </c>
      <c r="B16" s="85">
        <f>IF(котировка!AT39="Нет",1,IF(B14&lt;C14,(1-C14)/(1-B14/100),1))</f>
        <v>1</v>
      </c>
      <c r="C16" s="20"/>
      <c r="D16" s="20"/>
      <c r="E16" s="26"/>
      <c r="F16" s="27"/>
      <c r="G16" s="30"/>
    </row>
    <row r="17" spans="1:7" ht="15">
      <c r="A17" s="25" t="s">
        <v>241</v>
      </c>
      <c r="B17" s="29">
        <f>котировка!AJ40</f>
        <v>1</v>
      </c>
      <c r="C17" s="20"/>
      <c r="D17" s="20"/>
      <c r="E17" s="26"/>
      <c r="F17" s="27"/>
      <c r="G17" s="45"/>
    </row>
    <row r="18" spans="1:7" ht="15">
      <c r="A18" s="25" t="s">
        <v>307</v>
      </c>
      <c r="B18" s="29">
        <f>IF((B6*B7*B8*B9*B10*B11*B12*B13*B15*B17)&gt;=50,50,(B6*B7*B8*B9*B10*B11*B12*B13*B15*B17))</f>
        <v>1</v>
      </c>
      <c r="C18" s="20"/>
      <c r="D18" s="20"/>
      <c r="E18" s="26"/>
      <c r="F18" s="27"/>
      <c r="G18" s="88"/>
    </row>
    <row r="19" spans="1:7" ht="15">
      <c r="A19" s="25" t="s">
        <v>131</v>
      </c>
      <c r="B19" s="29">
        <f>CEILING(IF((B18=50),24.5,B5*B18),0.001)</f>
        <v>0.467</v>
      </c>
      <c r="C19" s="20"/>
      <c r="D19" s="20"/>
      <c r="E19" s="20"/>
      <c r="F19" s="20"/>
      <c r="G19" s="20"/>
    </row>
    <row r="20" spans="1:7" ht="15">
      <c r="A20" s="27"/>
      <c r="B20" s="20"/>
      <c r="C20" s="20"/>
      <c r="D20" s="20"/>
      <c r="E20" s="20"/>
      <c r="F20" s="20"/>
      <c r="G20" s="20"/>
    </row>
    <row r="21" spans="1:7" ht="15.75">
      <c r="A21" s="31" t="s">
        <v>132</v>
      </c>
      <c r="B21" s="32">
        <v>1</v>
      </c>
      <c r="C21" s="32">
        <v>2</v>
      </c>
      <c r="D21" s="32">
        <v>3</v>
      </c>
      <c r="E21" s="32">
        <v>4</v>
      </c>
      <c r="F21" s="32">
        <v>5</v>
      </c>
      <c r="G21" s="33" t="s">
        <v>133</v>
      </c>
    </row>
    <row r="22" spans="1:7" ht="30" customHeight="1">
      <c r="A22" s="34" t="s">
        <v>136</v>
      </c>
      <c r="B22" s="35">
        <v>1.1</v>
      </c>
      <c r="C22" s="35">
        <v>1.21</v>
      </c>
      <c r="D22" s="35">
        <v>1.33</v>
      </c>
      <c r="E22" s="47">
        <v>1.46</v>
      </c>
      <c r="F22" s="47">
        <v>1.6</v>
      </c>
      <c r="G22" s="33">
        <f>IF(котировка!AJ31=$B$21,B22,IF(котировка!AJ31=$C$21,C22,IF(котировка!AJ31=$D$21,D22,IF(котировка!AJ31=$E$21,E22,IF(котировка!AJ31&gt;=$F$21,F22,1)))))</f>
        <v>1</v>
      </c>
    </row>
    <row r="23" spans="1:9" ht="30" customHeight="1">
      <c r="A23" s="36" t="s">
        <v>124</v>
      </c>
      <c r="B23" s="37">
        <v>1.2</v>
      </c>
      <c r="C23" s="37">
        <v>1.44</v>
      </c>
      <c r="D23" s="37">
        <v>1.73</v>
      </c>
      <c r="E23" s="37">
        <v>2.1</v>
      </c>
      <c r="F23" s="37">
        <v>2.5</v>
      </c>
      <c r="G23" s="33">
        <f>IF(котировка!AJ32=$B$21,B23,IF(котировка!AJ32=$C$21,C23,IF(котировка!AJ32=$D$21,D23,IF(котировка!AJ32=$E$21,E23,IF(котировка!AJ32=$F$21,F23,IF(котировка!AJ32&gt;$F$21,10,1))))))</f>
        <v>1</v>
      </c>
      <c r="I23" s="8" t="s">
        <v>308</v>
      </c>
    </row>
    <row r="24" spans="1:7" ht="30" customHeight="1">
      <c r="A24" s="38" t="s">
        <v>125</v>
      </c>
      <c r="B24" s="39">
        <v>1.05</v>
      </c>
      <c r="C24" s="39">
        <v>1.1</v>
      </c>
      <c r="D24" s="39">
        <v>1.2</v>
      </c>
      <c r="E24" s="39">
        <v>1.5</v>
      </c>
      <c r="F24" s="39">
        <v>2</v>
      </c>
      <c r="G24" s="33">
        <f>IF(котировка!AJ33=$B$21,B24,IF(котировка!AJ33=$C$21,C24,IF(котировка!AJ33=$D$21,D24,IF(котировка!AJ33=$E$21,E24,IF(котировка!AJ33&gt;=$F$21,F24,1)))))</f>
        <v>1</v>
      </c>
    </row>
    <row r="25" spans="1:7" ht="30" customHeight="1">
      <c r="A25" s="40" t="s">
        <v>126</v>
      </c>
      <c r="B25" s="41">
        <v>1.5</v>
      </c>
      <c r="C25" s="41">
        <v>1.8</v>
      </c>
      <c r="D25" s="41">
        <v>2</v>
      </c>
      <c r="E25" s="41">
        <v>4</v>
      </c>
      <c r="F25" s="41">
        <v>10</v>
      </c>
      <c r="G25" s="33">
        <f>IF(котировка!AJ34=$B$21,B25,IF(котировка!AJ34=$C$21,C25,IF(котировка!AJ34=$D$21,D25,IF(котировка!AJ34=$E$21,E25,IF(котировка!AJ34&gt;=$F$21,F25,1)))))</f>
        <v>1</v>
      </c>
    </row>
    <row r="26" spans="1:7" ht="30" customHeight="1">
      <c r="A26" s="42" t="s">
        <v>138</v>
      </c>
      <c r="B26" s="41">
        <v>2</v>
      </c>
      <c r="C26" s="41">
        <v>3</v>
      </c>
      <c r="D26" s="41">
        <v>10</v>
      </c>
      <c r="E26" s="41">
        <v>50</v>
      </c>
      <c r="F26" s="41">
        <v>50</v>
      </c>
      <c r="G26" s="33">
        <f>IF(котировка!AJ35=$B$21,B26,IF(котировка!AJ35=$C$21,C26,IF(котировка!AJ35=$D$21,D26,IF(котировка!AJ35=$E$21,E26,IF(котировка!AJ35&gt;=$F$21,F26,1)))))</f>
        <v>1</v>
      </c>
    </row>
    <row r="27" spans="1:7" ht="30" customHeight="1">
      <c r="A27" s="43" t="s">
        <v>141</v>
      </c>
      <c r="B27" s="41">
        <v>1.5</v>
      </c>
      <c r="C27" s="41">
        <v>2</v>
      </c>
      <c r="D27" s="41">
        <v>3</v>
      </c>
      <c r="E27" s="41">
        <v>10</v>
      </c>
      <c r="F27" s="41">
        <v>50</v>
      </c>
      <c r="G27" s="33">
        <f>IF(котировка!AJ37=$B$21,B27,IF(котировка!AJ37=$C$21,C27,IF(котировка!AJ37=$D$21,D27,IF(котировка!AJ37=$E$21,E27,IF(котировка!AJ37&gt;=$F$21,F27,1)))))</f>
        <v>1</v>
      </c>
    </row>
    <row r="28" spans="1:9" ht="30" customHeight="1">
      <c r="A28" s="44" t="s">
        <v>140</v>
      </c>
      <c r="B28" s="41">
        <v>1.3</v>
      </c>
      <c r="C28" s="41">
        <v>1.5</v>
      </c>
      <c r="D28" s="41">
        <v>1.7</v>
      </c>
      <c r="E28" s="41">
        <v>2</v>
      </c>
      <c r="F28" s="41">
        <v>2.3</v>
      </c>
      <c r="G28" s="33">
        <f>IF(котировка!AJ36=$B$21,B28,IF(котировка!AJ36=$C$21,C28,IF(котировка!AJ36=$D$21,D28,IF(котировка!AJ36=$E$21,E28,IF(котировка!AJ36=$F$21,F28,IF(котировка!AJ36&gt;$F$21,10,1))))))</f>
        <v>1</v>
      </c>
      <c r="I28" s="8" t="s">
        <v>308</v>
      </c>
    </row>
    <row r="29" spans="1:7" ht="15">
      <c r="A29" s="27"/>
      <c r="B29" s="20"/>
      <c r="C29" s="20"/>
      <c r="D29" s="20"/>
      <c r="E29" s="20"/>
      <c r="F29" s="20"/>
      <c r="G29" s="20"/>
    </row>
    <row r="30" s="20" customFormat="1" ht="15">
      <c r="A30" s="27"/>
    </row>
    <row r="31" s="20" customFormat="1" ht="15">
      <c r="A31" s="27"/>
    </row>
    <row r="32" s="20" customFormat="1" ht="15">
      <c r="A32" s="27"/>
    </row>
    <row r="33" spans="1:7" ht="15">
      <c r="A33" s="27"/>
      <c r="B33" s="20"/>
      <c r="C33" s="20"/>
      <c r="D33" s="20"/>
      <c r="E33" s="20"/>
      <c r="F33" s="20"/>
      <c r="G33" s="20"/>
    </row>
    <row r="39" ht="15" customHeight="1"/>
    <row r="47" ht="15" customHeight="1"/>
    <row r="48" ht="15" customHeight="1"/>
    <row r="50" ht="15" customHeight="1"/>
    <row r="51" ht="15" customHeight="1"/>
    <row r="65" ht="15" customHeight="1"/>
    <row r="68" ht="15" customHeight="1"/>
    <row r="70" ht="15" customHeight="1"/>
    <row r="73" ht="15" customHeight="1"/>
    <row r="75" ht="15" customHeight="1"/>
    <row r="77" ht="15" customHeight="1"/>
  </sheetData>
  <sheetProtection password="CB9E" sheet="1"/>
  <mergeCells count="2">
    <mergeCell ref="G14:G15"/>
    <mergeCell ref="G6:G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I56"/>
  <sheetViews>
    <sheetView view="pageBreakPreview" zoomScale="85" zoomScaleSheetLayoutView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16384"/>
    </sheetView>
  </sheetViews>
  <sheetFormatPr defaultColWidth="13.140625" defaultRowHeight="15"/>
  <cols>
    <col min="1" max="1" width="4.421875" style="73" hidden="1" customWidth="1"/>
    <col min="2" max="2" width="4.28125" style="73" hidden="1" customWidth="1"/>
    <col min="3" max="3" width="24.140625" style="74" hidden="1" customWidth="1"/>
    <col min="4" max="4" width="20.140625" style="74" hidden="1" customWidth="1"/>
    <col min="5" max="5" width="25.00390625" style="73" hidden="1" customWidth="1"/>
    <col min="6" max="6" width="18.28125" style="73" hidden="1" customWidth="1"/>
    <col min="7" max="8" width="13.140625" style="73" hidden="1" customWidth="1"/>
    <col min="9" max="9" width="0" style="123" hidden="1" customWidth="1"/>
    <col min="10" max="16384" width="13.140625" style="73" customWidth="1"/>
  </cols>
  <sheetData>
    <row r="1" spans="1:8" ht="29.25">
      <c r="A1" s="75" t="s">
        <v>85</v>
      </c>
      <c r="B1" s="75" t="s">
        <v>154</v>
      </c>
      <c r="C1" s="76" t="s">
        <v>199</v>
      </c>
      <c r="D1" s="76" t="s">
        <v>155</v>
      </c>
      <c r="E1" s="75" t="s">
        <v>156</v>
      </c>
      <c r="F1" s="75" t="s">
        <v>157</v>
      </c>
      <c r="G1" s="75" t="s">
        <v>158</v>
      </c>
      <c r="H1" s="75" t="s">
        <v>259</v>
      </c>
    </row>
    <row r="2" spans="1:9" ht="105">
      <c r="A2" s="77">
        <v>1</v>
      </c>
      <c r="B2" s="108">
        <v>55</v>
      </c>
      <c r="C2" s="101" t="s">
        <v>260</v>
      </c>
      <c r="D2" s="101" t="s">
        <v>261</v>
      </c>
      <c r="E2" s="108">
        <v>0</v>
      </c>
      <c r="F2" s="108">
        <v>1</v>
      </c>
      <c r="G2" s="100">
        <v>1</v>
      </c>
      <c r="H2" s="102">
        <v>15</v>
      </c>
      <c r="I2" s="123" t="s">
        <v>318</v>
      </c>
    </row>
    <row r="3" spans="1:9" ht="60">
      <c r="A3" s="77">
        <v>2</v>
      </c>
      <c r="B3" s="100">
        <v>49</v>
      </c>
      <c r="C3" s="101" t="s">
        <v>228</v>
      </c>
      <c r="D3" s="101" t="s">
        <v>195</v>
      </c>
      <c r="E3" s="100">
        <v>0</v>
      </c>
      <c r="F3" s="100">
        <v>1</v>
      </c>
      <c r="G3" s="100">
        <v>1</v>
      </c>
      <c r="H3" s="102">
        <v>15</v>
      </c>
      <c r="I3" s="123" t="s">
        <v>318</v>
      </c>
    </row>
    <row r="4" spans="1:9" ht="15">
      <c r="A4" s="77">
        <v>3</v>
      </c>
      <c r="B4" s="100">
        <v>2</v>
      </c>
      <c r="C4" s="101" t="s">
        <v>237</v>
      </c>
      <c r="D4" s="101" t="s">
        <v>170</v>
      </c>
      <c r="E4" s="100">
        <v>0</v>
      </c>
      <c r="F4" s="100">
        <v>1</v>
      </c>
      <c r="G4" s="100">
        <v>1</v>
      </c>
      <c r="H4" s="102">
        <v>15</v>
      </c>
      <c r="I4" s="123" t="s">
        <v>318</v>
      </c>
    </row>
    <row r="5" spans="1:9" ht="45">
      <c r="A5" s="77">
        <v>4</v>
      </c>
      <c r="B5" s="100">
        <v>13</v>
      </c>
      <c r="C5" s="101" t="s">
        <v>222</v>
      </c>
      <c r="D5" s="101" t="s">
        <v>188</v>
      </c>
      <c r="E5" s="100">
        <v>1</v>
      </c>
      <c r="F5" s="100">
        <v>1</v>
      </c>
      <c r="G5" s="100">
        <v>1</v>
      </c>
      <c r="H5" s="102">
        <v>15</v>
      </c>
      <c r="I5" s="123" t="s">
        <v>318</v>
      </c>
    </row>
    <row r="6" spans="1:9" ht="90">
      <c r="A6" s="77">
        <v>5</v>
      </c>
      <c r="B6" s="100">
        <v>32</v>
      </c>
      <c r="C6" s="101" t="s">
        <v>206</v>
      </c>
      <c r="D6" s="101" t="s">
        <v>184</v>
      </c>
      <c r="E6" s="100">
        <v>0</v>
      </c>
      <c r="F6" s="100">
        <v>1</v>
      </c>
      <c r="G6" s="100">
        <v>1</v>
      </c>
      <c r="H6" s="102">
        <v>15</v>
      </c>
      <c r="I6" s="123" t="s">
        <v>318</v>
      </c>
    </row>
    <row r="7" spans="1:9" ht="105">
      <c r="A7" s="77">
        <v>6</v>
      </c>
      <c r="B7" s="100">
        <v>7</v>
      </c>
      <c r="C7" s="101" t="s">
        <v>202</v>
      </c>
      <c r="D7" s="101" t="s">
        <v>173</v>
      </c>
      <c r="E7" s="100">
        <v>1</v>
      </c>
      <c r="F7" s="100">
        <v>1</v>
      </c>
      <c r="G7" s="100">
        <v>1</v>
      </c>
      <c r="H7" s="102">
        <v>15</v>
      </c>
      <c r="I7" s="123" t="s">
        <v>318</v>
      </c>
    </row>
    <row r="8" spans="1:9" ht="90">
      <c r="A8" s="77">
        <v>7</v>
      </c>
      <c r="B8" s="100">
        <v>52</v>
      </c>
      <c r="C8" s="101" t="s">
        <v>212</v>
      </c>
      <c r="D8" s="101" t="s">
        <v>168</v>
      </c>
      <c r="E8" s="100">
        <v>0</v>
      </c>
      <c r="F8" s="100">
        <v>1</v>
      </c>
      <c r="G8" s="100">
        <v>1</v>
      </c>
      <c r="H8" s="102">
        <v>15</v>
      </c>
      <c r="I8" s="123" t="s">
        <v>318</v>
      </c>
    </row>
    <row r="9" spans="1:9" ht="60">
      <c r="A9" s="77">
        <v>8</v>
      </c>
      <c r="B9" s="100">
        <v>27</v>
      </c>
      <c r="C9" s="101" t="s">
        <v>218</v>
      </c>
      <c r="D9" s="101" t="s">
        <v>262</v>
      </c>
      <c r="E9" s="100">
        <v>0</v>
      </c>
      <c r="F9" s="100">
        <v>1</v>
      </c>
      <c r="G9" s="100">
        <v>1</v>
      </c>
      <c r="H9" s="102">
        <v>15</v>
      </c>
      <c r="I9" s="123" t="s">
        <v>318</v>
      </c>
    </row>
    <row r="10" spans="1:9" ht="150">
      <c r="A10" s="77">
        <v>9</v>
      </c>
      <c r="B10" s="100">
        <v>31</v>
      </c>
      <c r="C10" s="101" t="s">
        <v>204</v>
      </c>
      <c r="D10" s="101" t="s">
        <v>183</v>
      </c>
      <c r="E10" s="100">
        <v>0</v>
      </c>
      <c r="F10" s="100">
        <v>1</v>
      </c>
      <c r="G10" s="100">
        <v>1</v>
      </c>
      <c r="H10" s="102">
        <v>15</v>
      </c>
      <c r="I10" s="123" t="s">
        <v>318</v>
      </c>
    </row>
    <row r="11" spans="1:9" ht="120">
      <c r="A11" s="77">
        <v>10</v>
      </c>
      <c r="B11" s="100">
        <v>29</v>
      </c>
      <c r="C11" s="101" t="s">
        <v>215</v>
      </c>
      <c r="D11" s="101" t="s">
        <v>181</v>
      </c>
      <c r="E11" s="100">
        <v>1</v>
      </c>
      <c r="F11" s="100">
        <v>1</v>
      </c>
      <c r="G11" s="100">
        <v>1</v>
      </c>
      <c r="H11" s="102">
        <v>15</v>
      </c>
      <c r="I11" s="123" t="s">
        <v>318</v>
      </c>
    </row>
    <row r="12" spans="1:9" ht="75">
      <c r="A12" s="77">
        <v>11</v>
      </c>
      <c r="B12" s="105">
        <v>61</v>
      </c>
      <c r="C12" s="106" t="s">
        <v>296</v>
      </c>
      <c r="D12" s="106" t="s">
        <v>295</v>
      </c>
      <c r="E12" s="105">
        <v>1</v>
      </c>
      <c r="F12" s="105">
        <v>1</v>
      </c>
      <c r="G12" s="105">
        <v>1</v>
      </c>
      <c r="H12" s="107">
        <v>15</v>
      </c>
      <c r="I12" s="123" t="s">
        <v>318</v>
      </c>
    </row>
    <row r="13" spans="1:9" ht="120">
      <c r="A13" s="77">
        <v>12</v>
      </c>
      <c r="B13" s="105">
        <v>51</v>
      </c>
      <c r="C13" s="106" t="s">
        <v>235</v>
      </c>
      <c r="D13" s="106" t="s">
        <v>193</v>
      </c>
      <c r="E13" s="105">
        <v>0</v>
      </c>
      <c r="F13" s="105">
        <v>1</v>
      </c>
      <c r="G13" s="105">
        <v>1</v>
      </c>
      <c r="H13" s="107">
        <v>15</v>
      </c>
      <c r="I13" s="123" t="s">
        <v>318</v>
      </c>
    </row>
    <row r="14" spans="1:9" ht="45">
      <c r="A14" s="77">
        <v>13</v>
      </c>
      <c r="B14" s="100">
        <v>34</v>
      </c>
      <c r="C14" s="101" t="s">
        <v>207</v>
      </c>
      <c r="D14" s="101" t="s">
        <v>194</v>
      </c>
      <c r="E14" s="100">
        <v>1</v>
      </c>
      <c r="F14" s="100">
        <v>1</v>
      </c>
      <c r="G14" s="100">
        <v>1</v>
      </c>
      <c r="H14" s="102">
        <v>15</v>
      </c>
      <c r="I14" s="123" t="s">
        <v>318</v>
      </c>
    </row>
    <row r="15" spans="1:9" ht="60">
      <c r="A15" s="77">
        <v>14</v>
      </c>
      <c r="B15" s="100">
        <v>23</v>
      </c>
      <c r="C15" s="101" t="s">
        <v>231</v>
      </c>
      <c r="D15" s="101" t="s">
        <v>178</v>
      </c>
      <c r="E15" s="100">
        <v>0</v>
      </c>
      <c r="F15" s="100">
        <v>1</v>
      </c>
      <c r="G15" s="100">
        <v>1</v>
      </c>
      <c r="H15" s="102">
        <v>15</v>
      </c>
      <c r="I15" s="123" t="s">
        <v>318</v>
      </c>
    </row>
    <row r="16" spans="1:9" ht="15">
      <c r="A16" s="77">
        <v>15</v>
      </c>
      <c r="B16" s="100">
        <v>35</v>
      </c>
      <c r="C16" s="101" t="s">
        <v>309</v>
      </c>
      <c r="D16" s="101" t="s">
        <v>169</v>
      </c>
      <c r="E16" s="100">
        <v>1</v>
      </c>
      <c r="F16" s="100">
        <v>1</v>
      </c>
      <c r="G16" s="100">
        <v>1</v>
      </c>
      <c r="H16" s="102">
        <v>15</v>
      </c>
      <c r="I16" s="123" t="s">
        <v>318</v>
      </c>
    </row>
    <row r="17" spans="1:9" ht="30">
      <c r="A17" s="77">
        <v>16</v>
      </c>
      <c r="B17" s="100">
        <v>40</v>
      </c>
      <c r="C17" s="101" t="s">
        <v>211</v>
      </c>
      <c r="D17" s="101" t="s">
        <v>187</v>
      </c>
      <c r="E17" s="100">
        <v>0</v>
      </c>
      <c r="F17" s="100">
        <v>1</v>
      </c>
      <c r="G17" s="100">
        <v>1</v>
      </c>
      <c r="H17" s="102">
        <v>15</v>
      </c>
      <c r="I17" s="123" t="s">
        <v>318</v>
      </c>
    </row>
    <row r="18" spans="1:9" ht="120">
      <c r="A18" s="77">
        <v>17</v>
      </c>
      <c r="B18" s="103">
        <v>25</v>
      </c>
      <c r="C18" s="104" t="s">
        <v>213</v>
      </c>
      <c r="D18" s="104" t="s">
        <v>244</v>
      </c>
      <c r="E18" s="100">
        <v>0</v>
      </c>
      <c r="F18" s="100">
        <v>1</v>
      </c>
      <c r="G18" s="110">
        <v>1.1</v>
      </c>
      <c r="H18" s="102">
        <v>15</v>
      </c>
      <c r="I18" s="123" t="s">
        <v>318</v>
      </c>
    </row>
    <row r="19" spans="1:9" ht="120">
      <c r="A19" s="77">
        <v>18</v>
      </c>
      <c r="B19" s="100">
        <v>47</v>
      </c>
      <c r="C19" s="101" t="s">
        <v>236</v>
      </c>
      <c r="D19" s="101" t="s">
        <v>245</v>
      </c>
      <c r="E19" s="100">
        <v>0</v>
      </c>
      <c r="F19" s="100">
        <v>1</v>
      </c>
      <c r="G19" s="100">
        <v>1</v>
      </c>
      <c r="H19" s="102">
        <v>15</v>
      </c>
      <c r="I19" s="123" t="s">
        <v>318</v>
      </c>
    </row>
    <row r="20" spans="1:9" ht="135">
      <c r="A20" s="77">
        <v>19</v>
      </c>
      <c r="B20" s="100">
        <v>18</v>
      </c>
      <c r="C20" s="101" t="s">
        <v>221</v>
      </c>
      <c r="D20" s="101" t="s">
        <v>246</v>
      </c>
      <c r="E20" s="100">
        <v>0</v>
      </c>
      <c r="F20" s="100">
        <v>1</v>
      </c>
      <c r="G20" s="100">
        <v>1</v>
      </c>
      <c r="H20" s="102">
        <v>15</v>
      </c>
      <c r="I20" s="123" t="s">
        <v>318</v>
      </c>
    </row>
    <row r="21" spans="1:9" ht="15">
      <c r="A21" s="77">
        <v>20</v>
      </c>
      <c r="B21" s="100">
        <v>37</v>
      </c>
      <c r="C21" s="101" t="s">
        <v>263</v>
      </c>
      <c r="D21" s="101" t="s">
        <v>159</v>
      </c>
      <c r="E21" s="100">
        <v>0</v>
      </c>
      <c r="F21" s="100">
        <v>1</v>
      </c>
      <c r="G21" s="100">
        <v>1</v>
      </c>
      <c r="H21" s="102">
        <v>15</v>
      </c>
      <c r="I21" s="123" t="s">
        <v>318</v>
      </c>
    </row>
    <row r="22" spans="1:9" ht="165">
      <c r="A22" s="77">
        <v>21</v>
      </c>
      <c r="B22" s="100">
        <v>53</v>
      </c>
      <c r="C22" s="101" t="s">
        <v>254</v>
      </c>
      <c r="D22" s="101" t="s">
        <v>253</v>
      </c>
      <c r="E22" s="100">
        <v>0</v>
      </c>
      <c r="F22" s="100">
        <v>1</v>
      </c>
      <c r="G22" s="100">
        <v>1</v>
      </c>
      <c r="H22" s="102">
        <v>15</v>
      </c>
      <c r="I22" s="123" t="s">
        <v>318</v>
      </c>
    </row>
    <row r="23" spans="1:9" ht="75">
      <c r="A23" s="77">
        <v>22</v>
      </c>
      <c r="B23" s="100">
        <v>50</v>
      </c>
      <c r="C23" s="101" t="s">
        <v>264</v>
      </c>
      <c r="D23" s="101" t="s">
        <v>192</v>
      </c>
      <c r="E23" s="100">
        <v>0</v>
      </c>
      <c r="F23" s="100">
        <v>1</v>
      </c>
      <c r="G23" s="100">
        <v>1</v>
      </c>
      <c r="H23" s="102">
        <v>15</v>
      </c>
      <c r="I23" s="123" t="s">
        <v>318</v>
      </c>
    </row>
    <row r="24" spans="1:9" ht="90">
      <c r="A24" s="77">
        <v>23</v>
      </c>
      <c r="B24" s="100">
        <v>57</v>
      </c>
      <c r="C24" s="101" t="s">
        <v>265</v>
      </c>
      <c r="D24" s="101" t="s">
        <v>266</v>
      </c>
      <c r="E24" s="100">
        <v>0</v>
      </c>
      <c r="F24" s="100">
        <v>1</v>
      </c>
      <c r="G24" s="100">
        <v>1</v>
      </c>
      <c r="H24" s="102">
        <v>15</v>
      </c>
      <c r="I24" s="123" t="s">
        <v>318</v>
      </c>
    </row>
    <row r="25" spans="1:9" ht="30">
      <c r="A25" s="77">
        <v>24</v>
      </c>
      <c r="B25" s="100">
        <v>38</v>
      </c>
      <c r="C25" s="101" t="s">
        <v>233</v>
      </c>
      <c r="D25" s="101" t="s">
        <v>186</v>
      </c>
      <c r="E25" s="100">
        <v>0</v>
      </c>
      <c r="F25" s="100">
        <v>1</v>
      </c>
      <c r="G25" s="100">
        <v>1</v>
      </c>
      <c r="H25" s="102">
        <v>15</v>
      </c>
      <c r="I25" s="123" t="s">
        <v>318</v>
      </c>
    </row>
    <row r="26" spans="1:9" ht="135">
      <c r="A26" s="77">
        <v>25</v>
      </c>
      <c r="B26" s="100">
        <v>12</v>
      </c>
      <c r="C26" s="101" t="s">
        <v>224</v>
      </c>
      <c r="D26" s="101" t="s">
        <v>243</v>
      </c>
      <c r="E26" s="100">
        <v>1</v>
      </c>
      <c r="F26" s="100">
        <v>1</v>
      </c>
      <c r="G26" s="100">
        <v>1</v>
      </c>
      <c r="H26" s="102">
        <v>15</v>
      </c>
      <c r="I26" s="123" t="s">
        <v>318</v>
      </c>
    </row>
    <row r="27" spans="1:9" ht="90">
      <c r="A27" s="77">
        <v>26</v>
      </c>
      <c r="B27" s="100">
        <v>33</v>
      </c>
      <c r="C27" s="101" t="s">
        <v>225</v>
      </c>
      <c r="D27" s="101" t="s">
        <v>185</v>
      </c>
      <c r="E27" s="100">
        <v>0</v>
      </c>
      <c r="F27" s="100">
        <v>1</v>
      </c>
      <c r="G27" s="100">
        <v>1</v>
      </c>
      <c r="H27" s="102">
        <v>15</v>
      </c>
      <c r="I27" s="123" t="s">
        <v>318</v>
      </c>
    </row>
    <row r="28" spans="1:9" ht="30">
      <c r="A28" s="77">
        <v>27</v>
      </c>
      <c r="B28" s="100">
        <v>43</v>
      </c>
      <c r="C28" s="101" t="s">
        <v>223</v>
      </c>
      <c r="D28" s="101" t="s">
        <v>196</v>
      </c>
      <c r="E28" s="100">
        <v>1</v>
      </c>
      <c r="F28" s="100">
        <v>1</v>
      </c>
      <c r="G28" s="100">
        <v>1</v>
      </c>
      <c r="H28" s="102">
        <v>15</v>
      </c>
      <c r="I28" s="123" t="s">
        <v>318</v>
      </c>
    </row>
    <row r="29" spans="1:9" ht="135">
      <c r="A29" s="77">
        <v>28</v>
      </c>
      <c r="B29" s="100">
        <v>16</v>
      </c>
      <c r="C29" s="101" t="s">
        <v>208</v>
      </c>
      <c r="D29" s="101" t="s">
        <v>189</v>
      </c>
      <c r="E29" s="100">
        <v>0</v>
      </c>
      <c r="F29" s="100">
        <v>1</v>
      </c>
      <c r="G29" s="100">
        <v>1</v>
      </c>
      <c r="H29" s="102">
        <v>15</v>
      </c>
      <c r="I29" s="123" t="s">
        <v>318</v>
      </c>
    </row>
    <row r="30" spans="1:9" ht="15">
      <c r="A30" s="77">
        <v>29</v>
      </c>
      <c r="B30" s="100">
        <v>26</v>
      </c>
      <c r="C30" s="101" t="s">
        <v>226</v>
      </c>
      <c r="D30" s="101" t="s">
        <v>180</v>
      </c>
      <c r="E30" s="100">
        <v>0</v>
      </c>
      <c r="F30" s="100">
        <v>1</v>
      </c>
      <c r="G30" s="109">
        <v>1.2</v>
      </c>
      <c r="H30" s="102">
        <v>15</v>
      </c>
      <c r="I30" s="123" t="s">
        <v>318</v>
      </c>
    </row>
    <row r="31" spans="1:9" ht="60">
      <c r="A31" s="77">
        <v>30</v>
      </c>
      <c r="B31" s="105">
        <v>8</v>
      </c>
      <c r="C31" s="106" t="s">
        <v>217</v>
      </c>
      <c r="D31" s="106" t="s">
        <v>315</v>
      </c>
      <c r="E31" s="105">
        <v>0</v>
      </c>
      <c r="F31" s="105">
        <v>1</v>
      </c>
      <c r="G31" s="100">
        <v>1</v>
      </c>
      <c r="H31" s="102">
        <v>15</v>
      </c>
      <c r="I31" s="123" t="s">
        <v>318</v>
      </c>
    </row>
    <row r="32" spans="1:9" ht="105">
      <c r="A32" s="77">
        <v>31</v>
      </c>
      <c r="B32" s="100">
        <v>6</v>
      </c>
      <c r="C32" s="101" t="s">
        <v>232</v>
      </c>
      <c r="D32" s="101" t="s">
        <v>172</v>
      </c>
      <c r="E32" s="100">
        <v>0</v>
      </c>
      <c r="F32" s="100">
        <v>1</v>
      </c>
      <c r="G32" s="100">
        <v>1</v>
      </c>
      <c r="H32" s="102">
        <v>15</v>
      </c>
      <c r="I32" s="123" t="s">
        <v>318</v>
      </c>
    </row>
    <row r="33" spans="1:9" ht="15">
      <c r="A33" s="77">
        <v>32</v>
      </c>
      <c r="B33" s="100">
        <v>5</v>
      </c>
      <c r="C33" s="101" t="s">
        <v>229</v>
      </c>
      <c r="D33" s="101" t="s">
        <v>171</v>
      </c>
      <c r="E33" s="100">
        <v>0</v>
      </c>
      <c r="F33" s="100">
        <v>1</v>
      </c>
      <c r="G33" s="100">
        <v>1</v>
      </c>
      <c r="H33" s="102">
        <v>15</v>
      </c>
      <c r="I33" s="123" t="s">
        <v>318</v>
      </c>
    </row>
    <row r="34" spans="1:9" ht="30">
      <c r="A34" s="77">
        <v>33</v>
      </c>
      <c r="B34" s="100">
        <v>24</v>
      </c>
      <c r="C34" s="101" t="s">
        <v>220</v>
      </c>
      <c r="D34" s="101" t="s">
        <v>179</v>
      </c>
      <c r="E34" s="100">
        <v>0</v>
      </c>
      <c r="F34" s="100">
        <v>1</v>
      </c>
      <c r="G34" s="100">
        <v>1</v>
      </c>
      <c r="H34" s="102">
        <v>15</v>
      </c>
      <c r="I34" s="123" t="s">
        <v>318</v>
      </c>
    </row>
    <row r="35" spans="1:9" ht="30">
      <c r="A35" s="77">
        <v>34</v>
      </c>
      <c r="B35" s="100">
        <v>15</v>
      </c>
      <c r="C35" s="101" t="s">
        <v>316</v>
      </c>
      <c r="D35" s="101" t="s">
        <v>314</v>
      </c>
      <c r="E35" s="100">
        <v>0</v>
      </c>
      <c r="F35" s="100">
        <v>1</v>
      </c>
      <c r="G35" s="100">
        <v>1</v>
      </c>
      <c r="H35" s="102">
        <v>15</v>
      </c>
      <c r="I35" s="123" t="s">
        <v>318</v>
      </c>
    </row>
    <row r="36" spans="1:9" ht="60">
      <c r="A36" s="77">
        <v>35</v>
      </c>
      <c r="B36" s="100">
        <v>20</v>
      </c>
      <c r="C36" s="101" t="s">
        <v>210</v>
      </c>
      <c r="D36" s="101" t="s">
        <v>175</v>
      </c>
      <c r="E36" s="100">
        <v>0</v>
      </c>
      <c r="F36" s="100">
        <v>1</v>
      </c>
      <c r="G36" s="100">
        <v>1</v>
      </c>
      <c r="H36" s="102">
        <v>15</v>
      </c>
      <c r="I36" s="123" t="s">
        <v>318</v>
      </c>
    </row>
    <row r="37" spans="1:9" ht="120">
      <c r="A37" s="77">
        <v>36</v>
      </c>
      <c r="B37" s="100">
        <v>42</v>
      </c>
      <c r="C37" s="101" t="s">
        <v>247</v>
      </c>
      <c r="D37" s="101" t="s">
        <v>167</v>
      </c>
      <c r="E37" s="100">
        <v>0</v>
      </c>
      <c r="F37" s="100">
        <v>1</v>
      </c>
      <c r="G37" s="100">
        <v>1</v>
      </c>
      <c r="H37" s="102">
        <v>15</v>
      </c>
      <c r="I37" s="123" t="s">
        <v>318</v>
      </c>
    </row>
    <row r="38" spans="1:9" ht="135">
      <c r="A38" s="77">
        <v>37</v>
      </c>
      <c r="B38" s="100">
        <v>36</v>
      </c>
      <c r="C38" s="101" t="s">
        <v>249</v>
      </c>
      <c r="D38" s="101" t="s">
        <v>165</v>
      </c>
      <c r="E38" s="100">
        <v>1</v>
      </c>
      <c r="F38" s="100">
        <v>1</v>
      </c>
      <c r="G38" s="100">
        <v>1</v>
      </c>
      <c r="H38" s="102">
        <v>15</v>
      </c>
      <c r="I38" s="123" t="s">
        <v>318</v>
      </c>
    </row>
    <row r="39" spans="1:9" ht="15">
      <c r="A39" s="77">
        <v>38</v>
      </c>
      <c r="B39" s="105">
        <v>45</v>
      </c>
      <c r="C39" s="106" t="s">
        <v>214</v>
      </c>
      <c r="D39" s="106" t="s">
        <v>198</v>
      </c>
      <c r="E39" s="105">
        <v>0</v>
      </c>
      <c r="F39" s="105">
        <v>1</v>
      </c>
      <c r="G39" s="100">
        <v>1</v>
      </c>
      <c r="H39" s="102">
        <v>15</v>
      </c>
      <c r="I39" s="123" t="s">
        <v>318</v>
      </c>
    </row>
    <row r="40" spans="1:9" ht="30">
      <c r="A40" s="77">
        <v>39</v>
      </c>
      <c r="B40" s="100">
        <v>54</v>
      </c>
      <c r="C40" s="101" t="s">
        <v>252</v>
      </c>
      <c r="D40" s="101" t="s">
        <v>251</v>
      </c>
      <c r="E40" s="100">
        <v>0</v>
      </c>
      <c r="F40" s="100">
        <v>1</v>
      </c>
      <c r="G40" s="100">
        <v>1</v>
      </c>
      <c r="H40" s="102">
        <v>15</v>
      </c>
      <c r="I40" s="123" t="s">
        <v>318</v>
      </c>
    </row>
    <row r="41" spans="1:8" ht="75">
      <c r="A41" s="77">
        <v>40</v>
      </c>
      <c r="B41" s="94">
        <v>3</v>
      </c>
      <c r="C41" s="95" t="s">
        <v>200</v>
      </c>
      <c r="D41" s="95" t="s">
        <v>160</v>
      </c>
      <c r="E41" s="94">
        <v>0</v>
      </c>
      <c r="F41" s="94">
        <v>0</v>
      </c>
      <c r="G41" s="94">
        <v>1</v>
      </c>
      <c r="H41" s="96">
        <v>0</v>
      </c>
    </row>
    <row r="42" spans="1:8" ht="90">
      <c r="A42" s="77">
        <v>41</v>
      </c>
      <c r="B42" s="94">
        <v>17</v>
      </c>
      <c r="C42" s="95" t="s">
        <v>162</v>
      </c>
      <c r="D42" s="95" t="s">
        <v>162</v>
      </c>
      <c r="E42" s="94">
        <v>0</v>
      </c>
      <c r="F42" s="94">
        <v>0</v>
      </c>
      <c r="G42" s="94">
        <v>1</v>
      </c>
      <c r="H42" s="96">
        <v>0</v>
      </c>
    </row>
    <row r="43" spans="1:8" ht="90">
      <c r="A43" s="77">
        <v>42</v>
      </c>
      <c r="B43" s="94">
        <v>46</v>
      </c>
      <c r="C43" s="95" t="s">
        <v>227</v>
      </c>
      <c r="D43" s="95" t="s">
        <v>191</v>
      </c>
      <c r="E43" s="94">
        <v>0</v>
      </c>
      <c r="F43" s="94">
        <v>0</v>
      </c>
      <c r="G43" s="94">
        <v>1</v>
      </c>
      <c r="H43" s="96">
        <v>25</v>
      </c>
    </row>
    <row r="44" spans="1:8" ht="105">
      <c r="A44" s="77">
        <v>43</v>
      </c>
      <c r="B44" s="94">
        <v>19</v>
      </c>
      <c r="C44" s="95" t="s">
        <v>163</v>
      </c>
      <c r="D44" s="95" t="s">
        <v>163</v>
      </c>
      <c r="E44" s="94">
        <v>0</v>
      </c>
      <c r="F44" s="94">
        <v>0</v>
      </c>
      <c r="G44" s="94">
        <v>1</v>
      </c>
      <c r="H44" s="96">
        <v>0</v>
      </c>
    </row>
    <row r="45" spans="1:8" ht="90">
      <c r="A45" s="77">
        <v>44</v>
      </c>
      <c r="B45" s="94">
        <v>14</v>
      </c>
      <c r="C45" s="95" t="s">
        <v>168</v>
      </c>
      <c r="D45" s="95" t="s">
        <v>168</v>
      </c>
      <c r="E45" s="94">
        <v>0</v>
      </c>
      <c r="F45" s="94">
        <v>0</v>
      </c>
      <c r="G45" s="94">
        <v>1</v>
      </c>
      <c r="H45" s="96">
        <v>0</v>
      </c>
    </row>
    <row r="46" spans="1:8" ht="15">
      <c r="A46" s="77">
        <v>45</v>
      </c>
      <c r="B46" s="94">
        <v>39</v>
      </c>
      <c r="C46" s="95" t="s">
        <v>166</v>
      </c>
      <c r="D46" s="95" t="s">
        <v>166</v>
      </c>
      <c r="E46" s="94">
        <v>0</v>
      </c>
      <c r="F46" s="94">
        <v>0</v>
      </c>
      <c r="G46" s="94">
        <v>1</v>
      </c>
      <c r="H46" s="96">
        <v>0</v>
      </c>
    </row>
    <row r="47" spans="1:8" ht="30">
      <c r="A47" s="77">
        <v>46</v>
      </c>
      <c r="B47" s="94">
        <v>21</v>
      </c>
      <c r="C47" s="95" t="s">
        <v>203</v>
      </c>
      <c r="D47" s="95" t="s">
        <v>176</v>
      </c>
      <c r="E47" s="94">
        <v>0</v>
      </c>
      <c r="F47" s="94">
        <v>0</v>
      </c>
      <c r="G47" s="94">
        <v>1</v>
      </c>
      <c r="H47" s="96">
        <v>25</v>
      </c>
    </row>
    <row r="48" spans="1:8" ht="45">
      <c r="A48" s="77">
        <v>47</v>
      </c>
      <c r="B48" s="94">
        <v>9</v>
      </c>
      <c r="C48" s="95" t="s">
        <v>216</v>
      </c>
      <c r="D48" s="95" t="s">
        <v>248</v>
      </c>
      <c r="E48" s="94">
        <v>0</v>
      </c>
      <c r="F48" s="94">
        <v>0</v>
      </c>
      <c r="G48" s="94">
        <v>1</v>
      </c>
      <c r="H48" s="96">
        <v>15</v>
      </c>
    </row>
    <row r="49" spans="1:8" ht="90">
      <c r="A49" s="77">
        <v>48</v>
      </c>
      <c r="B49" s="94">
        <v>4</v>
      </c>
      <c r="C49" s="95" t="s">
        <v>201</v>
      </c>
      <c r="D49" s="95" t="s">
        <v>161</v>
      </c>
      <c r="E49" s="94">
        <v>1</v>
      </c>
      <c r="F49" s="94">
        <v>0</v>
      </c>
      <c r="G49" s="94">
        <v>1</v>
      </c>
      <c r="H49" s="96">
        <v>0</v>
      </c>
    </row>
    <row r="50" spans="1:8" ht="105">
      <c r="A50" s="77">
        <v>49</v>
      </c>
      <c r="B50" s="94">
        <v>28</v>
      </c>
      <c r="C50" s="95" t="s">
        <v>164</v>
      </c>
      <c r="D50" s="95" t="s">
        <v>164</v>
      </c>
      <c r="E50" s="94">
        <v>0</v>
      </c>
      <c r="F50" s="94">
        <v>0</v>
      </c>
      <c r="G50" s="94">
        <v>1</v>
      </c>
      <c r="H50" s="96">
        <v>0</v>
      </c>
    </row>
    <row r="51" spans="1:8" ht="90">
      <c r="A51" s="77">
        <v>50</v>
      </c>
      <c r="B51" s="94">
        <v>30</v>
      </c>
      <c r="C51" s="95" t="s">
        <v>230</v>
      </c>
      <c r="D51" s="95" t="s">
        <v>182</v>
      </c>
      <c r="E51" s="94">
        <v>0</v>
      </c>
      <c r="F51" s="94">
        <v>0</v>
      </c>
      <c r="G51" s="94">
        <v>1</v>
      </c>
      <c r="H51" s="96">
        <v>30</v>
      </c>
    </row>
    <row r="52" spans="1:8" ht="30">
      <c r="A52" s="77">
        <v>51</v>
      </c>
      <c r="B52" s="94">
        <v>22</v>
      </c>
      <c r="C52" s="95" t="s">
        <v>205</v>
      </c>
      <c r="D52" s="95" t="s">
        <v>177</v>
      </c>
      <c r="E52" s="94">
        <v>0</v>
      </c>
      <c r="F52" s="94">
        <v>0</v>
      </c>
      <c r="G52" s="94">
        <v>1</v>
      </c>
      <c r="H52" s="96">
        <v>15</v>
      </c>
    </row>
    <row r="53" spans="1:8" ht="30">
      <c r="A53" s="77">
        <v>52</v>
      </c>
      <c r="B53" s="97">
        <v>41</v>
      </c>
      <c r="C53" s="98" t="s">
        <v>209</v>
      </c>
      <c r="D53" s="98" t="s">
        <v>190</v>
      </c>
      <c r="E53" s="97">
        <v>0</v>
      </c>
      <c r="F53" s="97">
        <v>0</v>
      </c>
      <c r="G53" s="97">
        <v>1</v>
      </c>
      <c r="H53" s="99">
        <v>20</v>
      </c>
    </row>
    <row r="54" spans="1:8" ht="15">
      <c r="A54" s="77">
        <v>53</v>
      </c>
      <c r="B54" s="91">
        <v>44</v>
      </c>
      <c r="C54" s="92" t="s">
        <v>238</v>
      </c>
      <c r="D54" s="92" t="s">
        <v>197</v>
      </c>
      <c r="E54" s="91">
        <v>0</v>
      </c>
      <c r="F54" s="91">
        <v>0</v>
      </c>
      <c r="G54" s="91">
        <v>1</v>
      </c>
      <c r="H54" s="93">
        <v>25</v>
      </c>
    </row>
    <row r="55" spans="1:8" ht="120">
      <c r="A55" s="77">
        <v>54</v>
      </c>
      <c r="B55" s="91">
        <v>11</v>
      </c>
      <c r="C55" s="92" t="s">
        <v>219</v>
      </c>
      <c r="D55" s="92" t="s">
        <v>242</v>
      </c>
      <c r="E55" s="91">
        <v>0</v>
      </c>
      <c r="F55" s="91">
        <v>0</v>
      </c>
      <c r="G55" s="91">
        <v>1</v>
      </c>
      <c r="H55" s="93">
        <v>25</v>
      </c>
    </row>
    <row r="56" spans="1:8" ht="75">
      <c r="A56" s="77">
        <v>55</v>
      </c>
      <c r="B56" s="124">
        <v>10</v>
      </c>
      <c r="C56" s="125" t="s">
        <v>234</v>
      </c>
      <c r="D56" s="125" t="s">
        <v>174</v>
      </c>
      <c r="E56" s="124">
        <v>0</v>
      </c>
      <c r="F56" s="124">
        <v>0</v>
      </c>
      <c r="G56" s="126">
        <v>1.635</v>
      </c>
      <c r="H56" s="127">
        <v>35</v>
      </c>
    </row>
  </sheetData>
  <sheetProtection password="CB9E" sheet="1"/>
  <autoFilter ref="A1:H56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User19</dc:creator>
  <cp:keywords/>
  <dc:description/>
  <cp:lastModifiedBy>X3</cp:lastModifiedBy>
  <cp:lastPrinted>2017-07-14T07:57:26Z</cp:lastPrinted>
  <dcterms:created xsi:type="dcterms:W3CDTF">2014-06-06T10:23:31Z</dcterms:created>
  <dcterms:modified xsi:type="dcterms:W3CDTF">2021-07-09T08:40:32Z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